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7665" tabRatio="830" firstSheet="3" activeTab="6"/>
  </bookViews>
  <sheets>
    <sheet name="第100章 兴阳线(K180+131-K187+131)" sheetId="1" r:id="rId1"/>
    <sheet name="第200章兴阳线(K180+131-K187+131)" sheetId="2" r:id="rId2"/>
    <sheet name="第300章兴阳线(K180+131-K187+131)" sheetId="3" r:id="rId3"/>
    <sheet name="第100章(K220+300-K223+650)" sheetId="4" r:id="rId4"/>
    <sheet name="第200章(K220+300-K223+650)" sheetId="5" r:id="rId5"/>
    <sheet name="第300章(K220+300-K223+650)" sheetId="6" r:id="rId6"/>
    <sheet name="汇总" sheetId="7" r:id="rId7"/>
  </sheets>
  <definedNames>
    <definedName name="_xlnm.Print_Titles" localSheetId="1">'第200章兴阳线(K180+131-K187+131)'!$1:$4</definedName>
    <definedName name="_xlnm.Print_Titles" localSheetId="2">'第300章兴阳线(K180+131-K187+131)'!$1:$4</definedName>
  </definedNames>
  <calcPr fullCalcOnLoad="1"/>
</workbook>
</file>

<file path=xl/sharedStrings.xml><?xml version="1.0" encoding="utf-8"?>
<sst xmlns="http://schemas.openxmlformats.org/spreadsheetml/2006/main" count="304" uniqueCount="160">
  <si>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</si>
  <si>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</si>
  <si>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</si>
  <si>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</si>
  <si>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</si>
  <si>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</si>
  <si>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</si>
  <si>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</si>
  <si>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</si>
  <si>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</si>
  <si>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</si>
  <si>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</si>
  <si>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</si>
  <si>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</si>
  <si>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</si>
  <si>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</si>
  <si>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</si>
  <si>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</si>
  <si>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</si>
  <si>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</si>
  <si>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</si>
  <si>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</si>
  <si>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</si>
  <si>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</si>
  <si>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</si>
  <si>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</si>
  <si>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</si>
  <si>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</si>
  <si>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</si>
  <si>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</si>
  <si>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</si>
  <si>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</si>
  <si>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</si>
  <si>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</si>
  <si>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</si>
  <si>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</si>
  <si>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</si>
  <si>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</si>
  <si>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</si>
  <si>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</si>
  <si>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</si>
  <si>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清单     第200章  路   基</t>
  </si>
  <si>
    <t>清单  第200章 合计   人民币</t>
  </si>
  <si>
    <t>m3</t>
  </si>
  <si>
    <t>清单     第300章  路   面</t>
  </si>
  <si>
    <t>清单  第300章 合计   人民币</t>
  </si>
  <si>
    <t>309-2</t>
  </si>
  <si>
    <t>中粒式沥青混凝土</t>
  </si>
  <si>
    <t>202-3</t>
  </si>
  <si>
    <t>拆除结构物</t>
  </si>
  <si>
    <t>投标价（8+12=13）</t>
  </si>
  <si>
    <t>清单合计减去材料、工程设备、专业工程暂估价、安全生产费合计(8-9-10=11)（评标价）</t>
  </si>
  <si>
    <t>已包含在清单合计中的安全生产费</t>
  </si>
  <si>
    <t>工程管理</t>
  </si>
  <si>
    <t>临时工程与设施</t>
  </si>
  <si>
    <t>场地清理</t>
  </si>
  <si>
    <t>202-2</t>
  </si>
  <si>
    <t>挖除旧路面</t>
  </si>
  <si>
    <t>202-5</t>
  </si>
  <si>
    <t>铣刨旧路</t>
  </si>
  <si>
    <t>202-6</t>
  </si>
  <si>
    <t>t</t>
  </si>
  <si>
    <t>使用8年以上</t>
  </si>
  <si>
    <t>沥青旧料回收</t>
  </si>
  <si>
    <t>透层和黏层</t>
  </si>
  <si>
    <t>308-1</t>
  </si>
  <si>
    <t>透层</t>
  </si>
  <si>
    <t>308-2</t>
  </si>
  <si>
    <t>308-3</t>
  </si>
  <si>
    <t>热拌沥青混合料面层</t>
  </si>
  <si>
    <t>ZAC-16C 5cm</t>
  </si>
  <si>
    <t>路肩培土、中央分隔带回填土、土路肩加固及路缘石</t>
  </si>
  <si>
    <t>313-5</t>
  </si>
  <si>
    <t>混凝土预制块路缘石</t>
  </si>
  <si>
    <t>313-6</t>
  </si>
  <si>
    <t>步道砖</t>
  </si>
  <si>
    <t>临时道路修建、养护与拆除(包括原道路的养护费、交通导改及水利部门等配合协调费)</t>
  </si>
  <si>
    <r>
      <t xml:space="preserve">挖除旧步道基层 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cm</t>
    </r>
  </si>
  <si>
    <t>挖除旧路土方</t>
  </si>
  <si>
    <r>
      <t>铣刨旧路面层  厚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cm</t>
    </r>
  </si>
  <si>
    <r>
      <t>铣刨旧路面层  厚11cm</t>
    </r>
  </si>
  <si>
    <t>石灰粉煤灰稳定土底基层、基层</t>
  </si>
  <si>
    <t>石灰粉煤灰稳定碎石基层</t>
  </si>
  <si>
    <t>二灰碎石 厚18cm</t>
  </si>
  <si>
    <r>
      <t>3</t>
    </r>
    <r>
      <rPr>
        <sz val="11"/>
        <color indexed="8"/>
        <rFont val="宋体"/>
        <family val="0"/>
      </rPr>
      <t>05-3</t>
    </r>
  </si>
  <si>
    <t>乳化沥青透层</t>
  </si>
  <si>
    <t>黏层</t>
  </si>
  <si>
    <t>改性乳化沥青粘层</t>
  </si>
  <si>
    <t>贴缝</t>
  </si>
  <si>
    <r>
      <t>ZAC-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 xml:space="preserve">C 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cm</t>
    </r>
  </si>
  <si>
    <r>
      <t>3</t>
    </r>
    <r>
      <rPr>
        <sz val="11"/>
        <color indexed="8"/>
        <rFont val="宋体"/>
        <family val="0"/>
      </rPr>
      <t>13-1</t>
    </r>
  </si>
  <si>
    <t>培土路肩 5cm</t>
  </si>
  <si>
    <t>新建路缘石 10×15×49.5cm</t>
  </si>
  <si>
    <t>新建混凝土透水步道砖（20×10×6cm）</t>
  </si>
  <si>
    <r>
      <t>3</t>
    </r>
    <r>
      <rPr>
        <sz val="11"/>
        <color indexed="8"/>
        <rFont val="宋体"/>
        <family val="0"/>
      </rPr>
      <t>09-4</t>
    </r>
  </si>
  <si>
    <t>泡沫沥青混合料</t>
  </si>
  <si>
    <t>泡沫沥青就地冷再生 11cm</t>
  </si>
  <si>
    <t>拆除旧构筑物（路缘石+步道砖）</t>
  </si>
  <si>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</si>
  <si>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</si>
  <si>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</si>
  <si>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</si>
  <si>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</si>
  <si>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</si>
  <si>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</si>
  <si>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</si>
  <si>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</si>
  <si>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</si>
  <si>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工程管理</t>
  </si>
  <si>
    <t>临时工程与设施</t>
  </si>
  <si>
    <t>临时道路修建、养护与拆除(包括原道路的养护费、交通导改及水利部门等配合协调费)</t>
  </si>
  <si>
    <t>清单  第100章 合计   人民币</t>
  </si>
  <si>
    <t>元</t>
  </si>
  <si>
    <t>工程量清单</t>
  </si>
  <si>
    <t xml:space="preserve">  货币单位：人民币元</t>
  </si>
  <si>
    <t>清单     第200章  路   基</t>
  </si>
  <si>
    <t>数量</t>
  </si>
  <si>
    <t>场地清理</t>
  </si>
  <si>
    <t>拆除C40混凝土L型缘石</t>
  </si>
  <si>
    <t>m</t>
  </si>
  <si>
    <r>
      <t>铣刨旧路面层  厚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cm</t>
    </r>
  </si>
  <si>
    <r>
      <t>铣刨旧路面层  厚</t>
    </r>
    <r>
      <rPr>
        <sz val="11"/>
        <color indexed="8"/>
        <rFont val="宋体"/>
        <family val="0"/>
      </rPr>
      <t>5cm</t>
    </r>
  </si>
  <si>
    <r>
      <t>-</t>
    </r>
    <r>
      <rPr>
        <sz val="11"/>
        <color indexed="8"/>
        <rFont val="宋体"/>
        <family val="0"/>
      </rPr>
      <t>c</t>
    </r>
  </si>
  <si>
    <r>
      <t>铣刨旧路面层  厚</t>
    </r>
    <r>
      <rPr>
        <sz val="11"/>
        <color indexed="8"/>
        <rFont val="宋体"/>
        <family val="0"/>
      </rPr>
      <t>9cm</t>
    </r>
  </si>
  <si>
    <r>
      <t>-</t>
    </r>
    <r>
      <rPr>
        <sz val="11"/>
        <color indexed="8"/>
        <rFont val="宋体"/>
        <family val="0"/>
      </rPr>
      <t>d</t>
    </r>
  </si>
  <si>
    <r>
      <t>铣刨旧路基层  厚</t>
    </r>
    <r>
      <rPr>
        <sz val="11"/>
        <color indexed="8"/>
        <rFont val="宋体"/>
        <family val="0"/>
      </rPr>
      <t>18cm</t>
    </r>
  </si>
  <si>
    <t>沥青旧料回收</t>
  </si>
  <si>
    <t>使用8年以下</t>
  </si>
  <si>
    <t>清单  第200章 合计   人民币</t>
  </si>
  <si>
    <t>元</t>
  </si>
  <si>
    <t xml:space="preserve">  货币单位：人民币元</t>
  </si>
  <si>
    <t>清单     第300章  路   面</t>
  </si>
  <si>
    <t>石灰粉煤灰稳定土底基层、基层</t>
  </si>
  <si>
    <r>
      <t>3</t>
    </r>
    <r>
      <rPr>
        <sz val="11"/>
        <color indexed="8"/>
        <rFont val="宋体"/>
        <family val="0"/>
      </rPr>
      <t>05-3</t>
    </r>
  </si>
  <si>
    <t>石灰粉煤灰稳定碎石基层</t>
  </si>
  <si>
    <t>二灰碎石 厚18cm</t>
  </si>
  <si>
    <t>乳化沥青透层</t>
  </si>
  <si>
    <t>黏层</t>
  </si>
  <si>
    <t>改性乳化沥青粘层</t>
  </si>
  <si>
    <t>贴缝</t>
  </si>
  <si>
    <r>
      <t xml:space="preserve">ZAC-16C 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cm</t>
    </r>
  </si>
  <si>
    <r>
      <t xml:space="preserve">ZAC-16C 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cm</t>
    </r>
  </si>
  <si>
    <t>沥青表面处治与封层</t>
  </si>
  <si>
    <r>
      <t>3</t>
    </r>
    <r>
      <rPr>
        <sz val="11"/>
        <color indexed="8"/>
        <rFont val="宋体"/>
        <family val="0"/>
      </rPr>
      <t>10-2</t>
    </r>
  </si>
  <si>
    <t>封层</t>
  </si>
  <si>
    <t>改性乳化沥青下封层</t>
  </si>
  <si>
    <t>混凝土预制块路缘石</t>
  </si>
  <si>
    <t>新建C40混凝土L型路缘石( 12×35×74.5cm)</t>
  </si>
  <si>
    <t>路面及中央分隔带排水</t>
  </si>
  <si>
    <r>
      <t>3</t>
    </r>
    <r>
      <rPr>
        <sz val="11"/>
        <color indexed="8"/>
        <rFont val="宋体"/>
        <family val="0"/>
      </rPr>
      <t>14-8</t>
    </r>
  </si>
  <si>
    <t>检查井加固</t>
  </si>
  <si>
    <t>座</t>
  </si>
  <si>
    <t>清单  第300章 合计   人民币</t>
  </si>
  <si>
    <t>合计（元）</t>
  </si>
  <si>
    <t>兴阳线(K180+131-K187+131)</t>
  </si>
  <si>
    <t>兴阳线(K220+300-K223+650)</t>
  </si>
  <si>
    <r>
      <t>2019年延庆区兴阳线(K180+131-K187+131)</t>
    </r>
    <r>
      <rPr>
        <sz val="12"/>
        <rFont val="宋体"/>
        <family val="0"/>
      </rPr>
      <t>中修工程</t>
    </r>
  </si>
  <si>
    <t>2019年延庆区兴阳线(K220+300-K223+650)中修工程</t>
  </si>
  <si>
    <t>2019年延庆区兴阳线(K180+131-K187+131)、兴阳线(K220+300-K223+650)中修工程</t>
  </si>
  <si>
    <t>按上项（11）金额的3%作为不可预见因素的暂定金额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</si>
</sst>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7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177" fontId="0" fillId="0" borderId="10" xfId="42" applyNumberFormat="1" applyFont="1" applyBorder="1" applyAlignment="1" applyProtection="1">
      <alignment horizontal="center" vertical="center" shrinkToFit="1"/>
      <protection hidden="1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shrinkToFit="1"/>
    </xf>
    <xf numFmtId="177" fontId="50" fillId="0" borderId="10" xfId="0" applyNumberFormat="1" applyFont="1" applyBorder="1" applyAlignment="1" applyProtection="1">
      <alignment horizontal="center" vertical="center" shrinkToFit="1"/>
      <protection hidden="1"/>
    </xf>
    <xf numFmtId="0" fontId="50" fillId="0" borderId="0" xfId="0" applyFont="1" applyAlignment="1">
      <alignment vertical="center"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2" xfId="40" applyFont="1" applyBorder="1" applyAlignment="1">
      <alignment horizontal="left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176" fontId="50" fillId="0" borderId="10" xfId="0" applyNumberFormat="1" applyFont="1" applyBorder="1" applyAlignment="1">
      <alignment horizontal="center" vertical="center" shrinkToFit="1"/>
    </xf>
    <xf numFmtId="2" fontId="49" fillId="0" borderId="12" xfId="40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40" applyFont="1" applyBorder="1" applyAlignment="1">
      <alignment horizontal="left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40" applyFont="1" applyBorder="1" applyAlignment="1">
      <alignment horizontal="left" vertical="center" wrapText="1"/>
      <protection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2" xfId="40" applyFont="1" applyBorder="1" applyAlignment="1">
      <alignment horizontal="left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77" fontId="49" fillId="0" borderId="10" xfId="0" applyNumberFormat="1" applyFont="1" applyBorder="1" applyAlignment="1">
      <alignment horizontal="center" vertical="center" shrinkToFit="1"/>
    </xf>
    <xf numFmtId="177" fontId="50" fillId="0" borderId="10" xfId="0" applyNumberFormat="1" applyFont="1" applyBorder="1" applyAlignment="1" applyProtection="1">
      <alignment horizontal="center" vertical="center" shrinkToFit="1"/>
      <protection hidden="1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2" xfId="40" applyFont="1" applyBorder="1" applyAlignment="1">
      <alignment horizontal="left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176" fontId="50" fillId="0" borderId="10" xfId="0" applyNumberFormat="1" applyFont="1" applyBorder="1" applyAlignment="1">
      <alignment horizontal="center" vertical="center" shrinkToFit="1"/>
    </xf>
    <xf numFmtId="2" fontId="49" fillId="0" borderId="12" xfId="40" applyNumberFormat="1" applyFont="1" applyBorder="1" applyAlignment="1">
      <alignment horizontal="center" vertical="center" wrapText="1"/>
      <protection/>
    </xf>
    <xf numFmtId="49" fontId="49" fillId="0" borderId="11" xfId="40" applyNumberFormat="1" applyFont="1" applyBorder="1" applyAlignment="1">
      <alignment horizontal="center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9" fillId="0" borderId="11" xfId="40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vertical="center" wrapText="1"/>
    </xf>
    <xf numFmtId="0" fontId="4" fillId="0" borderId="15" xfId="42" applyFont="1" applyBorder="1" applyAlignment="1">
      <alignment horizontal="center" vertical="center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1" fontId="49" fillId="0" borderId="12" xfId="40" applyNumberFormat="1" applyFont="1" applyBorder="1" applyAlignment="1">
      <alignment horizontal="center" vertical="center" wrapText="1"/>
      <protection/>
    </xf>
    <xf numFmtId="177" fontId="0" fillId="0" borderId="10" xfId="42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177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 applyProtection="1">
      <alignment horizontal="left" vertical="center" wrapText="1" shrinkToFit="1"/>
      <protection hidden="1"/>
    </xf>
    <xf numFmtId="0" fontId="47" fillId="0" borderId="0" xfId="0" applyFont="1" applyAlignment="1">
      <alignment horizontal="center" vertical="center" shrinkToFit="1"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left" vertical="center" wrapText="1"/>
    </xf>
    <xf numFmtId="176" fontId="49" fillId="0" borderId="10" xfId="0" applyNumberFormat="1" applyFont="1" applyBorder="1" applyAlignment="1">
      <alignment horizontal="center" vertical="center" shrinkToFit="1"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7">
      <selection activeCell="H14" sqref="H14"/>
    </sheetView>
  </sheetViews>
  <sheetFormatPr defaultColWidth="9.00390625" defaultRowHeight="14.25"/>
  <cols>
    <col min="1" max="1" width="10.00390625" style="7" customWidth="1"/>
    <col min="2" max="2" width="31.125" style="7" customWidth="1"/>
    <col min="3" max="3" width="8.00390625" style="7" customWidth="1"/>
    <col min="4" max="4" width="9.125" style="7" customWidth="1"/>
    <col min="5" max="5" width="11.50390625" style="7" customWidth="1"/>
    <col min="6" max="6" width="12.375" style="7" customWidth="1"/>
    <col min="7" max="16384" width="9.00390625" style="7" customWidth="1"/>
  </cols>
  <sheetData>
    <row r="1" spans="1:6" ht="43.5" customHeight="1">
      <c r="A1" s="81" t="s">
        <v>0</v>
      </c>
      <c r="B1" s="81"/>
      <c r="C1" s="81"/>
      <c r="D1" s="81"/>
      <c r="E1" s="81"/>
      <c r="F1" s="81"/>
    </row>
    <row r="2" spans="1:6" ht="38.25" customHeight="1">
      <c r="A2" s="7" t="s">
        <v>18</v>
      </c>
      <c r="B2" s="82" t="s">
        <v>156</v>
      </c>
      <c r="C2" s="82"/>
      <c r="D2" s="82"/>
      <c r="E2" s="86" t="s">
        <v>5</v>
      </c>
      <c r="F2" s="86"/>
    </row>
    <row r="3" spans="1:6" ht="36" customHeight="1">
      <c r="A3" s="83" t="s">
        <v>34</v>
      </c>
      <c r="B3" s="83"/>
      <c r="C3" s="83"/>
      <c r="D3" s="83"/>
      <c r="E3" s="83"/>
      <c r="F3" s="83"/>
    </row>
    <row r="4" spans="1:6" ht="36" customHeight="1">
      <c r="A4" s="10" t="s">
        <v>20</v>
      </c>
      <c r="B4" s="10" t="s">
        <v>21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6" customHeight="1">
      <c r="A5" s="29">
        <v>102</v>
      </c>
      <c r="B5" s="30" t="s">
        <v>53</v>
      </c>
      <c r="C5" s="10"/>
      <c r="D5" s="10"/>
      <c r="E5" s="10"/>
      <c r="F5" s="10"/>
    </row>
    <row r="6" spans="1:6" s="23" customFormat="1" ht="38.25" customHeight="1">
      <c r="A6" s="31" t="s">
        <v>22</v>
      </c>
      <c r="B6" s="32" t="s">
        <v>36</v>
      </c>
      <c r="C6" s="31" t="s">
        <v>23</v>
      </c>
      <c r="D6" s="31">
        <v>1</v>
      </c>
      <c r="E6" s="97"/>
      <c r="F6" s="22">
        <f>ROUND(D6*E6,0)</f>
        <v>0</v>
      </c>
    </row>
    <row r="7" spans="1:6" s="23" customFormat="1" ht="38.25" customHeight="1">
      <c r="A7" s="31" t="s">
        <v>27</v>
      </c>
      <c r="B7" s="32" t="s">
        <v>29</v>
      </c>
      <c r="C7" s="31" t="s">
        <v>23</v>
      </c>
      <c r="D7" s="31">
        <v>1</v>
      </c>
      <c r="E7" s="97"/>
      <c r="F7" s="22">
        <f>ROUND(D7*E7,0)</f>
        <v>0</v>
      </c>
    </row>
    <row r="8" spans="1:6" s="23" customFormat="1" ht="38.25" customHeight="1">
      <c r="A8" s="31" t="s">
        <v>30</v>
      </c>
      <c r="B8" s="32" t="s">
        <v>24</v>
      </c>
      <c r="C8" s="31" t="s">
        <v>23</v>
      </c>
      <c r="D8" s="31">
        <v>1</v>
      </c>
      <c r="E8" s="97"/>
      <c r="F8" s="22">
        <f>ROUND(D8*E8,0)</f>
        <v>0</v>
      </c>
    </row>
    <row r="9" spans="1:6" s="23" customFormat="1" ht="38.25" customHeight="1">
      <c r="A9" s="31">
        <v>103</v>
      </c>
      <c r="B9" s="33" t="s">
        <v>54</v>
      </c>
      <c r="C9" s="31"/>
      <c r="D9" s="31"/>
      <c r="E9" s="21"/>
      <c r="F9" s="22"/>
    </row>
    <row r="10" spans="1:6" s="23" customFormat="1" ht="59.25" customHeight="1">
      <c r="A10" s="31" t="s">
        <v>37</v>
      </c>
      <c r="B10" s="41" t="s">
        <v>76</v>
      </c>
      <c r="C10" s="31" t="s">
        <v>23</v>
      </c>
      <c r="D10" s="31">
        <v>1</v>
      </c>
      <c r="E10" s="97"/>
      <c r="F10" s="22">
        <f>ROUND(D10*E10,0)</f>
        <v>0</v>
      </c>
    </row>
    <row r="11" spans="1:6" s="23" customFormat="1" ht="39.75" customHeight="1">
      <c r="A11" s="34">
        <v>104</v>
      </c>
      <c r="B11" s="32" t="s">
        <v>26</v>
      </c>
      <c r="C11" s="31"/>
      <c r="D11" s="31"/>
      <c r="E11" s="21"/>
      <c r="F11" s="22"/>
    </row>
    <row r="12" spans="1:6" s="23" customFormat="1" ht="38.25" customHeight="1">
      <c r="A12" s="31" t="s">
        <v>25</v>
      </c>
      <c r="B12" s="32" t="s">
        <v>26</v>
      </c>
      <c r="C12" s="31" t="s">
        <v>23</v>
      </c>
      <c r="D12" s="31">
        <v>1</v>
      </c>
      <c r="E12" s="97"/>
      <c r="F12" s="22">
        <f>ROUND(D12*E12,0)</f>
        <v>0</v>
      </c>
    </row>
    <row r="13" spans="1:14" s="18" customFormat="1" ht="36" customHeight="1">
      <c r="A13" s="84" t="s">
        <v>35</v>
      </c>
      <c r="B13" s="84"/>
      <c r="C13" s="84"/>
      <c r="D13" s="85">
        <f>ROUND(SUM(F6:F12),0)</f>
        <v>0</v>
      </c>
      <c r="E13" s="85"/>
      <c r="F13" s="19" t="s">
        <v>19</v>
      </c>
      <c r="G13" s="20"/>
      <c r="H13" s="20"/>
      <c r="I13" s="20"/>
      <c r="J13" s="20"/>
      <c r="K13" s="20"/>
      <c r="L13" s="20"/>
      <c r="M13" s="20"/>
      <c r="N13" s="20"/>
    </row>
    <row r="14" ht="32.25" customHeight="1"/>
    <row r="15" ht="25.5" customHeight="1">
      <c r="A15" s="16"/>
    </row>
  </sheetData>
  <sheetProtection password="8BC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5118110236220472" right="0.5118110236220472" top="0.7480314960629921" bottom="0.7480314960629921" header="0.31496062992125984" footer="1.2992125984251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E19" sqref="E19"/>
    </sheetView>
  </sheetViews>
  <sheetFormatPr defaultColWidth="9.00390625" defaultRowHeight="14.25"/>
  <cols>
    <col min="1" max="1" width="9.25390625" style="13" customWidth="1"/>
    <col min="2" max="2" width="29.875" style="7" customWidth="1"/>
    <col min="3" max="3" width="7.25390625" style="7" customWidth="1"/>
    <col min="4" max="4" width="10.375" style="14" customWidth="1"/>
    <col min="5" max="5" width="10.62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81" t="s">
        <v>0</v>
      </c>
      <c r="B1" s="81"/>
      <c r="C1" s="81"/>
      <c r="D1" s="81"/>
      <c r="E1" s="81"/>
      <c r="F1" s="81"/>
    </row>
    <row r="2" spans="1:6" ht="48" customHeight="1">
      <c r="A2" s="8" t="s">
        <v>18</v>
      </c>
      <c r="B2" s="87" t="str">
        <f>'第100章 兴阳线(K180+131-K187+131)'!B2:D2</f>
        <v>2019年延庆区兴阳线(K180+131-K187+131)中修工程</v>
      </c>
      <c r="C2" s="87"/>
      <c r="D2" s="87"/>
      <c r="E2" s="88" t="s">
        <v>6</v>
      </c>
      <c r="F2" s="88"/>
    </row>
    <row r="3" spans="1:6" ht="36" customHeight="1">
      <c r="A3" s="83" t="s">
        <v>41</v>
      </c>
      <c r="B3" s="83"/>
      <c r="C3" s="83"/>
      <c r="D3" s="83"/>
      <c r="E3" s="83"/>
      <c r="F3" s="83"/>
    </row>
    <row r="4" spans="1:6" ht="36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3" customFormat="1" ht="34.5" customHeight="1">
      <c r="A5" s="24">
        <v>202</v>
      </c>
      <c r="B5" s="35" t="s">
        <v>55</v>
      </c>
      <c r="C5" s="26"/>
      <c r="D5" s="26"/>
      <c r="E5" s="27"/>
      <c r="F5" s="22"/>
    </row>
    <row r="6" spans="1:6" s="23" customFormat="1" ht="34.5" customHeight="1">
      <c r="A6" s="24" t="s">
        <v>56</v>
      </c>
      <c r="B6" s="35" t="s">
        <v>57</v>
      </c>
      <c r="C6" s="26" t="s">
        <v>38</v>
      </c>
      <c r="D6" s="26"/>
      <c r="E6" s="27"/>
      <c r="F6" s="22"/>
    </row>
    <row r="7" spans="1:6" s="23" customFormat="1" ht="34.5" customHeight="1">
      <c r="A7" s="24" t="s">
        <v>39</v>
      </c>
      <c r="B7" s="42" t="s">
        <v>77</v>
      </c>
      <c r="C7" s="26" t="s">
        <v>28</v>
      </c>
      <c r="D7" s="28">
        <v>358</v>
      </c>
      <c r="E7" s="67"/>
      <c r="F7" s="55">
        <f>ROUND(D7*E7,0)</f>
        <v>0</v>
      </c>
    </row>
    <row r="8" spans="1:6" s="23" customFormat="1" ht="34.5" customHeight="1">
      <c r="A8" s="24" t="s">
        <v>40</v>
      </c>
      <c r="B8" s="42" t="s">
        <v>78</v>
      </c>
      <c r="C8" s="39" t="s">
        <v>43</v>
      </c>
      <c r="D8" s="28">
        <v>25.3</v>
      </c>
      <c r="E8" s="67"/>
      <c r="F8" s="55">
        <f>ROUND(D8*E8,0)</f>
        <v>0</v>
      </c>
    </row>
    <row r="9" spans="1:6" s="23" customFormat="1" ht="34.5" customHeight="1">
      <c r="A9" s="24" t="s">
        <v>48</v>
      </c>
      <c r="B9" s="25" t="s">
        <v>49</v>
      </c>
      <c r="C9" s="26"/>
      <c r="D9" s="26"/>
      <c r="E9" s="27"/>
      <c r="F9" s="22"/>
    </row>
    <row r="10" spans="1:6" s="23" customFormat="1" ht="34.5" customHeight="1">
      <c r="A10" s="40" t="s">
        <v>39</v>
      </c>
      <c r="B10" s="42" t="s">
        <v>97</v>
      </c>
      <c r="C10" s="39" t="s">
        <v>43</v>
      </c>
      <c r="D10" s="28">
        <v>231.1</v>
      </c>
      <c r="E10" s="67"/>
      <c r="F10" s="22">
        <f>ROUND(D10*E10,0)</f>
        <v>0</v>
      </c>
    </row>
    <row r="11" spans="1:6" s="23" customFormat="1" ht="34.5" customHeight="1">
      <c r="A11" s="24" t="s">
        <v>58</v>
      </c>
      <c r="B11" s="25" t="s">
        <v>59</v>
      </c>
      <c r="C11" s="26" t="s">
        <v>38</v>
      </c>
      <c r="D11" s="26"/>
      <c r="E11" s="27"/>
      <c r="F11" s="22"/>
    </row>
    <row r="12" spans="1:6" s="23" customFormat="1" ht="34.5" customHeight="1">
      <c r="A12" s="24" t="s">
        <v>39</v>
      </c>
      <c r="B12" s="42" t="s">
        <v>79</v>
      </c>
      <c r="C12" s="26" t="s">
        <v>28</v>
      </c>
      <c r="D12" s="28">
        <v>20015.6</v>
      </c>
      <c r="E12" s="67"/>
      <c r="F12" s="55">
        <f>ROUND(D12*E12,0)</f>
        <v>0</v>
      </c>
    </row>
    <row r="13" spans="1:6" s="23" customFormat="1" ht="34.5" customHeight="1">
      <c r="A13" s="24" t="s">
        <v>40</v>
      </c>
      <c r="B13" s="42" t="s">
        <v>80</v>
      </c>
      <c r="C13" s="26" t="s">
        <v>28</v>
      </c>
      <c r="D13" s="28">
        <v>8869</v>
      </c>
      <c r="E13" s="67"/>
      <c r="F13" s="55">
        <f>ROUND(D13*E13,0)</f>
        <v>0</v>
      </c>
    </row>
    <row r="14" spans="1:6" s="23" customFormat="1" ht="34.5" customHeight="1">
      <c r="A14" s="24" t="s">
        <v>60</v>
      </c>
      <c r="B14" s="35" t="s">
        <v>63</v>
      </c>
      <c r="C14" s="26"/>
      <c r="D14" s="36"/>
      <c r="E14" s="27"/>
      <c r="F14" s="22"/>
    </row>
    <row r="15" spans="1:6" s="23" customFormat="1" ht="34.5" customHeight="1">
      <c r="A15" s="24" t="s">
        <v>39</v>
      </c>
      <c r="B15" s="35" t="s">
        <v>62</v>
      </c>
      <c r="C15" s="26" t="s">
        <v>61</v>
      </c>
      <c r="D15" s="28">
        <v>2951.96</v>
      </c>
      <c r="E15" s="67"/>
      <c r="F15" s="55">
        <f>ROUND(D15*E15,0)</f>
        <v>0</v>
      </c>
    </row>
    <row r="16" spans="1:6" s="18" customFormat="1" ht="34.5" customHeight="1">
      <c r="A16" s="84" t="s">
        <v>42</v>
      </c>
      <c r="B16" s="84"/>
      <c r="C16" s="84"/>
      <c r="D16" s="85">
        <f>ROUND(SUM(F5:F15),0)</f>
        <v>0</v>
      </c>
      <c r="E16" s="85"/>
      <c r="F16" s="17" t="s">
        <v>19</v>
      </c>
    </row>
  </sheetData>
  <sheetProtection password="8BC9" sheet="1"/>
  <protectedRanges>
    <protectedRange sqref="E7:E8 E10 E12:E13 E15" name="区域1"/>
  </protectedRanges>
  <mergeCells count="6">
    <mergeCell ref="A16:C16"/>
    <mergeCell ref="D16:E16"/>
    <mergeCell ref="A1:F1"/>
    <mergeCell ref="B2:D2"/>
    <mergeCell ref="E2:F2"/>
    <mergeCell ref="A3:F3"/>
  </mergeCells>
  <printOptions horizontalCentered="1"/>
  <pageMargins left="0.7480314960629921" right="0.7480314960629921" top="0.7874015748031497" bottom="0.7874015748031497" header="0.5118110236220472" footer="0.905511811023622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1">
      <selection activeCell="E29" sqref="E29"/>
    </sheetView>
  </sheetViews>
  <sheetFormatPr defaultColWidth="9.00390625" defaultRowHeight="14.25"/>
  <cols>
    <col min="1" max="1" width="11.00390625" style="13" customWidth="1"/>
    <col min="2" max="2" width="28.75390625" style="7" customWidth="1"/>
    <col min="3" max="3" width="7.125" style="7" customWidth="1"/>
    <col min="4" max="4" width="11.625" style="14" customWidth="1"/>
    <col min="5" max="5" width="11.37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81" t="s">
        <v>0</v>
      </c>
      <c r="B1" s="81"/>
      <c r="C1" s="81"/>
      <c r="D1" s="81"/>
      <c r="E1" s="81"/>
      <c r="F1" s="81"/>
    </row>
    <row r="2" spans="1:6" ht="41.25" customHeight="1">
      <c r="A2" s="8" t="s">
        <v>18</v>
      </c>
      <c r="B2" s="87" t="str">
        <f>'第100章 兴阳线(K180+131-K187+131)'!B2:D2</f>
        <v>2019年延庆区兴阳线(K180+131-K187+131)中修工程</v>
      </c>
      <c r="C2" s="87"/>
      <c r="D2" s="87"/>
      <c r="E2" s="88" t="s">
        <v>6</v>
      </c>
      <c r="F2" s="88"/>
    </row>
    <row r="3" spans="1:6" ht="36" customHeight="1">
      <c r="A3" s="83" t="s">
        <v>44</v>
      </c>
      <c r="B3" s="83"/>
      <c r="C3" s="83"/>
      <c r="D3" s="83"/>
      <c r="E3" s="83"/>
      <c r="F3" s="83"/>
    </row>
    <row r="4" spans="1:6" ht="36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3" customFormat="1" ht="36" customHeight="1">
      <c r="A5" s="37">
        <v>305</v>
      </c>
      <c r="B5" s="42" t="s">
        <v>81</v>
      </c>
      <c r="C5" s="26" t="s">
        <v>38</v>
      </c>
      <c r="D5" s="28"/>
      <c r="E5" s="27"/>
      <c r="F5" s="22"/>
    </row>
    <row r="6" spans="1:6" s="23" customFormat="1" ht="36" customHeight="1">
      <c r="A6" s="43" t="s">
        <v>84</v>
      </c>
      <c r="B6" s="42" t="s">
        <v>82</v>
      </c>
      <c r="C6" s="26" t="s">
        <v>38</v>
      </c>
      <c r="D6" s="28"/>
      <c r="E6" s="27"/>
      <c r="F6" s="22"/>
    </row>
    <row r="7" spans="1:6" s="23" customFormat="1" ht="36" customHeight="1">
      <c r="A7" s="24" t="s">
        <v>39</v>
      </c>
      <c r="B7" s="42" t="s">
        <v>83</v>
      </c>
      <c r="C7" s="26" t="s">
        <v>28</v>
      </c>
      <c r="D7" s="28">
        <v>110</v>
      </c>
      <c r="E7" s="67"/>
      <c r="F7" s="22">
        <f>ROUND(D7*E7,0)</f>
        <v>0</v>
      </c>
    </row>
    <row r="8" spans="1:6" s="23" customFormat="1" ht="36" customHeight="1">
      <c r="A8" s="37">
        <v>308</v>
      </c>
      <c r="B8" s="25" t="s">
        <v>64</v>
      </c>
      <c r="C8" s="26" t="s">
        <v>38</v>
      </c>
      <c r="D8" s="28"/>
      <c r="E8" s="27"/>
      <c r="F8" s="22"/>
    </row>
    <row r="9" spans="1:6" s="23" customFormat="1" ht="36" customHeight="1">
      <c r="A9" s="24" t="s">
        <v>65</v>
      </c>
      <c r="B9" s="25" t="s">
        <v>66</v>
      </c>
      <c r="C9" s="26" t="s">
        <v>38</v>
      </c>
      <c r="D9" s="28"/>
      <c r="E9" s="27"/>
      <c r="F9" s="22"/>
    </row>
    <row r="10" spans="1:6" s="23" customFormat="1" ht="36" customHeight="1">
      <c r="A10" s="24" t="s">
        <v>39</v>
      </c>
      <c r="B10" s="42" t="s">
        <v>85</v>
      </c>
      <c r="C10" s="26" t="s">
        <v>28</v>
      </c>
      <c r="D10" s="28">
        <v>9306</v>
      </c>
      <c r="E10" s="67"/>
      <c r="F10" s="22">
        <f>ROUND(D10*E10,0)</f>
        <v>0</v>
      </c>
    </row>
    <row r="11" spans="1:6" s="23" customFormat="1" ht="36" customHeight="1">
      <c r="A11" s="24" t="s">
        <v>67</v>
      </c>
      <c r="B11" s="42" t="s">
        <v>86</v>
      </c>
      <c r="C11" s="26" t="s">
        <v>38</v>
      </c>
      <c r="D11" s="28"/>
      <c r="E11" s="27"/>
      <c r="F11" s="22"/>
    </row>
    <row r="12" spans="1:6" s="23" customFormat="1" ht="36" customHeight="1">
      <c r="A12" s="24" t="s">
        <v>39</v>
      </c>
      <c r="B12" s="42" t="s">
        <v>87</v>
      </c>
      <c r="C12" s="26" t="s">
        <v>28</v>
      </c>
      <c r="D12" s="28">
        <v>49654.6</v>
      </c>
      <c r="E12" s="67"/>
      <c r="F12" s="55">
        <f>ROUND(D12*E12,0)</f>
        <v>0</v>
      </c>
    </row>
    <row r="13" spans="1:6" s="23" customFormat="1" ht="36" customHeight="1">
      <c r="A13" s="24" t="s">
        <v>68</v>
      </c>
      <c r="B13" s="42" t="s">
        <v>88</v>
      </c>
      <c r="C13" s="26" t="s">
        <v>31</v>
      </c>
      <c r="D13" s="28">
        <v>800</v>
      </c>
      <c r="E13" s="67"/>
      <c r="F13" s="55">
        <f>ROUND(D13*E13,0)</f>
        <v>0</v>
      </c>
    </row>
    <row r="14" spans="1:6" s="23" customFormat="1" ht="36" customHeight="1">
      <c r="A14" s="37">
        <v>309</v>
      </c>
      <c r="B14" s="25" t="s">
        <v>69</v>
      </c>
      <c r="C14" s="26" t="s">
        <v>38</v>
      </c>
      <c r="D14" s="28"/>
      <c r="E14" s="27"/>
      <c r="F14" s="22"/>
    </row>
    <row r="15" spans="1:6" s="23" customFormat="1" ht="36" customHeight="1">
      <c r="A15" s="24" t="s">
        <v>46</v>
      </c>
      <c r="B15" s="25" t="s">
        <v>47</v>
      </c>
      <c r="C15" s="26" t="s">
        <v>38</v>
      </c>
      <c r="D15" s="28"/>
      <c r="E15" s="27"/>
      <c r="F15" s="22"/>
    </row>
    <row r="16" spans="1:6" s="23" customFormat="1" ht="36" customHeight="1">
      <c r="A16" s="24" t="s">
        <v>39</v>
      </c>
      <c r="B16" s="25" t="s">
        <v>70</v>
      </c>
      <c r="C16" s="26" t="s">
        <v>28</v>
      </c>
      <c r="D16" s="28">
        <v>50091.6</v>
      </c>
      <c r="E16" s="67"/>
      <c r="F16" s="55">
        <f>ROUND(D16*E16,0)</f>
        <v>0</v>
      </c>
    </row>
    <row r="17" spans="1:6" s="23" customFormat="1" ht="36" customHeight="1">
      <c r="A17" s="38" t="s">
        <v>40</v>
      </c>
      <c r="B17" s="42" t="s">
        <v>89</v>
      </c>
      <c r="C17" s="39" t="s">
        <v>28</v>
      </c>
      <c r="D17" s="28">
        <v>8869</v>
      </c>
      <c r="E17" s="67"/>
      <c r="F17" s="55">
        <f>ROUND(D17*E17,0)</f>
        <v>0</v>
      </c>
    </row>
    <row r="18" spans="1:6" s="23" customFormat="1" ht="36" customHeight="1">
      <c r="A18" s="45" t="s">
        <v>94</v>
      </c>
      <c r="B18" s="46" t="s">
        <v>95</v>
      </c>
      <c r="C18" s="26" t="s">
        <v>38</v>
      </c>
      <c r="D18" s="28"/>
      <c r="E18" s="27"/>
      <c r="F18" s="22"/>
    </row>
    <row r="19" spans="1:6" s="23" customFormat="1" ht="36" customHeight="1">
      <c r="A19" s="24" t="s">
        <v>39</v>
      </c>
      <c r="B19" s="46" t="s">
        <v>96</v>
      </c>
      <c r="C19" s="26" t="s">
        <v>28</v>
      </c>
      <c r="D19" s="28">
        <v>21097</v>
      </c>
      <c r="E19" s="67"/>
      <c r="F19" s="55">
        <f>ROUND(D19*E19,0)</f>
        <v>0</v>
      </c>
    </row>
    <row r="20" spans="1:6" s="23" customFormat="1" ht="36" customHeight="1">
      <c r="A20" s="37">
        <v>313</v>
      </c>
      <c r="B20" s="35" t="s">
        <v>71</v>
      </c>
      <c r="C20" s="26" t="s">
        <v>38</v>
      </c>
      <c r="D20" s="28"/>
      <c r="E20" s="27"/>
      <c r="F20" s="22"/>
    </row>
    <row r="21" spans="1:6" s="23" customFormat="1" ht="36" customHeight="1">
      <c r="A21" s="44" t="s">
        <v>90</v>
      </c>
      <c r="B21" s="42" t="s">
        <v>91</v>
      </c>
      <c r="C21" s="39" t="s">
        <v>28</v>
      </c>
      <c r="D21" s="28">
        <v>3603.8</v>
      </c>
      <c r="E21" s="67"/>
      <c r="F21" s="55">
        <f>ROUND(D21*E21,0)</f>
        <v>0</v>
      </c>
    </row>
    <row r="22" spans="1:6" s="23" customFormat="1" ht="36" customHeight="1">
      <c r="A22" s="24" t="s">
        <v>72</v>
      </c>
      <c r="B22" s="35" t="s">
        <v>73</v>
      </c>
      <c r="C22" s="26" t="s">
        <v>38</v>
      </c>
      <c r="D22" s="28"/>
      <c r="E22" s="27"/>
      <c r="F22" s="22"/>
    </row>
    <row r="23" spans="1:6" s="23" customFormat="1" ht="36" customHeight="1">
      <c r="A23" s="24" t="s">
        <v>39</v>
      </c>
      <c r="B23" s="42" t="s">
        <v>92</v>
      </c>
      <c r="C23" s="26" t="s">
        <v>31</v>
      </c>
      <c r="D23" s="28">
        <v>13976</v>
      </c>
      <c r="E23" s="67"/>
      <c r="F23" s="55">
        <f>ROUND(D23*E23,0)</f>
        <v>0</v>
      </c>
    </row>
    <row r="24" spans="1:6" s="23" customFormat="1" ht="36" customHeight="1">
      <c r="A24" s="24" t="s">
        <v>74</v>
      </c>
      <c r="B24" s="35" t="s">
        <v>75</v>
      </c>
      <c r="C24" s="26" t="s">
        <v>38</v>
      </c>
      <c r="D24" s="28"/>
      <c r="E24" s="27"/>
      <c r="F24" s="22"/>
    </row>
    <row r="25" spans="1:6" s="23" customFormat="1" ht="36" customHeight="1">
      <c r="A25" s="24" t="s">
        <v>39</v>
      </c>
      <c r="B25" s="42" t="s">
        <v>93</v>
      </c>
      <c r="C25" s="26" t="s">
        <v>28</v>
      </c>
      <c r="D25" s="28">
        <v>358</v>
      </c>
      <c r="E25" s="67"/>
      <c r="F25" s="55">
        <f>ROUND(D25*E25,0)</f>
        <v>0</v>
      </c>
    </row>
    <row r="26" spans="1:6" s="18" customFormat="1" ht="39" customHeight="1">
      <c r="A26" s="84" t="s">
        <v>45</v>
      </c>
      <c r="B26" s="84"/>
      <c r="C26" s="84"/>
      <c r="D26" s="85">
        <f>ROUND(SUM(F5:F25),0)</f>
        <v>0</v>
      </c>
      <c r="E26" s="85"/>
      <c r="F26" s="17" t="s">
        <v>19</v>
      </c>
    </row>
  </sheetData>
  <sheetProtection password="8BC9" sheet="1"/>
  <protectedRanges>
    <protectedRange sqref="E7 E10 E12:E13 E16:E17 E19 E21 E23 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7">
      <selection activeCell="H13" sqref="H13"/>
    </sheetView>
  </sheetViews>
  <sheetFormatPr defaultColWidth="9.00390625" defaultRowHeight="14.25"/>
  <cols>
    <col min="1" max="1" width="10.00390625" style="48" customWidth="1"/>
    <col min="2" max="2" width="31.125" style="48" customWidth="1"/>
    <col min="3" max="3" width="8.00390625" style="48" customWidth="1"/>
    <col min="4" max="4" width="9.125" style="48" customWidth="1"/>
    <col min="5" max="5" width="11.50390625" style="48" customWidth="1"/>
    <col min="6" max="6" width="12.375" style="48" customWidth="1"/>
    <col min="7" max="16384" width="9.00390625" style="48" customWidth="1"/>
  </cols>
  <sheetData>
    <row r="1" spans="1:6" ht="43.5" customHeight="1">
      <c r="A1" s="81" t="s">
        <v>98</v>
      </c>
      <c r="B1" s="81"/>
      <c r="C1" s="81"/>
      <c r="D1" s="81"/>
      <c r="E1" s="81"/>
      <c r="F1" s="81"/>
    </row>
    <row r="2" spans="1:6" ht="38.25" customHeight="1">
      <c r="A2" s="48" t="s">
        <v>99</v>
      </c>
      <c r="B2" s="82" t="s">
        <v>157</v>
      </c>
      <c r="C2" s="82"/>
      <c r="D2" s="82"/>
      <c r="E2" s="86" t="s">
        <v>100</v>
      </c>
      <c r="F2" s="86"/>
    </row>
    <row r="3" spans="1:6" ht="36" customHeight="1">
      <c r="A3" s="83" t="s">
        <v>101</v>
      </c>
      <c r="B3" s="83"/>
      <c r="C3" s="83"/>
      <c r="D3" s="83"/>
      <c r="E3" s="83"/>
      <c r="F3" s="83"/>
    </row>
    <row r="4" spans="1:6" ht="36" customHeight="1">
      <c r="A4" s="49" t="s">
        <v>102</v>
      </c>
      <c r="B4" s="49" t="s">
        <v>103</v>
      </c>
      <c r="C4" s="49" t="s">
        <v>104</v>
      </c>
      <c r="D4" s="49" t="s">
        <v>105</v>
      </c>
      <c r="E4" s="49" t="s">
        <v>106</v>
      </c>
      <c r="F4" s="49" t="s">
        <v>107</v>
      </c>
    </row>
    <row r="5" spans="1:6" ht="36" customHeight="1">
      <c r="A5" s="50">
        <v>102</v>
      </c>
      <c r="B5" s="51" t="s">
        <v>108</v>
      </c>
      <c r="C5" s="49"/>
      <c r="D5" s="49"/>
      <c r="E5" s="49"/>
      <c r="F5" s="49"/>
    </row>
    <row r="6" spans="1:6" s="56" customFormat="1" ht="38.25" customHeight="1">
      <c r="A6" s="52" t="s">
        <v>22</v>
      </c>
      <c r="B6" s="53" t="s">
        <v>36</v>
      </c>
      <c r="C6" s="52" t="s">
        <v>23</v>
      </c>
      <c r="D6" s="52">
        <v>1</v>
      </c>
      <c r="E6" s="97"/>
      <c r="F6" s="55">
        <f>ROUND(D6*E6,0)</f>
        <v>0</v>
      </c>
    </row>
    <row r="7" spans="1:6" s="56" customFormat="1" ht="38.25" customHeight="1">
      <c r="A7" s="52" t="s">
        <v>27</v>
      </c>
      <c r="B7" s="53" t="s">
        <v>29</v>
      </c>
      <c r="C7" s="52" t="s">
        <v>23</v>
      </c>
      <c r="D7" s="52">
        <v>1</v>
      </c>
      <c r="E7" s="97"/>
      <c r="F7" s="55">
        <f>ROUND(D7*E7,0)</f>
        <v>0</v>
      </c>
    </row>
    <row r="8" spans="1:6" s="56" customFormat="1" ht="38.25" customHeight="1">
      <c r="A8" s="52" t="s">
        <v>30</v>
      </c>
      <c r="B8" s="53" t="s">
        <v>24</v>
      </c>
      <c r="C8" s="52" t="s">
        <v>23</v>
      </c>
      <c r="D8" s="52">
        <v>1</v>
      </c>
      <c r="E8" s="97"/>
      <c r="F8" s="55">
        <f>ROUND(D8*E8,0)</f>
        <v>0</v>
      </c>
    </row>
    <row r="9" spans="1:6" s="56" customFormat="1" ht="38.25" customHeight="1">
      <c r="A9" s="52">
        <v>103</v>
      </c>
      <c r="B9" s="53" t="s">
        <v>109</v>
      </c>
      <c r="C9" s="52"/>
      <c r="D9" s="52"/>
      <c r="E9" s="54"/>
      <c r="F9" s="55"/>
    </row>
    <row r="10" spans="1:6" s="56" customFormat="1" ht="59.25" customHeight="1">
      <c r="A10" s="52" t="s">
        <v>37</v>
      </c>
      <c r="B10" s="53" t="s">
        <v>110</v>
      </c>
      <c r="C10" s="52" t="s">
        <v>23</v>
      </c>
      <c r="D10" s="52">
        <v>1</v>
      </c>
      <c r="E10" s="97"/>
      <c r="F10" s="55">
        <f>ROUND(D10*E10,0)</f>
        <v>0</v>
      </c>
    </row>
    <row r="11" spans="1:6" s="56" customFormat="1" ht="39.75" customHeight="1">
      <c r="A11" s="52">
        <v>104</v>
      </c>
      <c r="B11" s="53" t="s">
        <v>26</v>
      </c>
      <c r="C11" s="52"/>
      <c r="D11" s="52"/>
      <c r="E11" s="54"/>
      <c r="F11" s="55"/>
    </row>
    <row r="12" spans="1:6" s="56" customFormat="1" ht="38.25" customHeight="1">
      <c r="A12" s="52" t="s">
        <v>25</v>
      </c>
      <c r="B12" s="53" t="s">
        <v>26</v>
      </c>
      <c r="C12" s="52" t="s">
        <v>23</v>
      </c>
      <c r="D12" s="52">
        <v>1</v>
      </c>
      <c r="E12" s="97"/>
      <c r="F12" s="55">
        <f>ROUND(D12*E12,0)</f>
        <v>0</v>
      </c>
    </row>
    <row r="13" spans="1:14" s="59" customFormat="1" ht="36" customHeight="1">
      <c r="A13" s="84" t="s">
        <v>111</v>
      </c>
      <c r="B13" s="84"/>
      <c r="C13" s="84"/>
      <c r="D13" s="85">
        <f>ROUND(SUM(F6:F12),0)</f>
        <v>0</v>
      </c>
      <c r="E13" s="85"/>
      <c r="F13" s="57" t="s">
        <v>112</v>
      </c>
      <c r="G13" s="58"/>
      <c r="H13" s="58"/>
      <c r="I13" s="58"/>
      <c r="J13" s="58"/>
      <c r="K13" s="58"/>
      <c r="L13" s="58"/>
      <c r="M13" s="58"/>
      <c r="N13" s="58"/>
    </row>
    <row r="14" ht="32.25" customHeight="1"/>
    <row r="15" ht="25.5" customHeight="1">
      <c r="A15" s="59"/>
    </row>
  </sheetData>
  <sheetProtection password="8BC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5118110236220472" right="0.5118110236220472" top="0.7480314960629921" bottom="0.7480314960629921" header="0.31496062992125984" footer="0.9055118110236221"/>
  <pageSetup horizontalDpi="600" verticalDpi="600" orientation="portrait" paperSize="9" r:id="rId1"/>
  <headerFooter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7">
      <selection activeCell="H14" sqref="H14"/>
    </sheetView>
  </sheetViews>
  <sheetFormatPr defaultColWidth="9.00390625" defaultRowHeight="14.25"/>
  <cols>
    <col min="1" max="1" width="9.25390625" style="71" customWidth="1"/>
    <col min="2" max="2" width="29.875" style="48" customWidth="1"/>
    <col min="3" max="3" width="7.25390625" style="48" customWidth="1"/>
    <col min="4" max="4" width="10.375" style="72" customWidth="1"/>
    <col min="5" max="5" width="10.625" style="73" customWidth="1"/>
    <col min="6" max="6" width="12.75390625" style="73" customWidth="1"/>
    <col min="7" max="7" width="9.00390625" style="48" customWidth="1"/>
    <col min="8" max="8" width="45.00390625" style="48" bestFit="1" customWidth="1"/>
    <col min="9" max="9" width="13.875" style="48" bestFit="1" customWidth="1"/>
    <col min="10" max="16384" width="9.00390625" style="48" customWidth="1"/>
  </cols>
  <sheetData>
    <row r="1" spans="1:6" ht="43.5" customHeight="1">
      <c r="A1" s="81" t="s">
        <v>113</v>
      </c>
      <c r="B1" s="81"/>
      <c r="C1" s="81"/>
      <c r="D1" s="81"/>
      <c r="E1" s="81"/>
      <c r="F1" s="81"/>
    </row>
    <row r="2" spans="1:6" ht="48" customHeight="1">
      <c r="A2" s="60" t="s">
        <v>99</v>
      </c>
      <c r="B2" s="87" t="str">
        <f>'第100章(K220+300-K223+650)'!B2:D2</f>
        <v>2019年延庆区兴阳线(K220+300-K223+650)中修工程</v>
      </c>
      <c r="C2" s="87"/>
      <c r="D2" s="87"/>
      <c r="E2" s="88" t="s">
        <v>114</v>
      </c>
      <c r="F2" s="88"/>
    </row>
    <row r="3" spans="1:6" ht="36" customHeight="1">
      <c r="A3" s="83" t="s">
        <v>115</v>
      </c>
      <c r="B3" s="83"/>
      <c r="C3" s="83"/>
      <c r="D3" s="83"/>
      <c r="E3" s="83"/>
      <c r="F3" s="83"/>
    </row>
    <row r="4" spans="1:6" ht="36" customHeight="1">
      <c r="A4" s="61" t="s">
        <v>102</v>
      </c>
      <c r="B4" s="49" t="s">
        <v>103</v>
      </c>
      <c r="C4" s="49" t="s">
        <v>104</v>
      </c>
      <c r="D4" s="62" t="s">
        <v>116</v>
      </c>
      <c r="E4" s="63" t="s">
        <v>106</v>
      </c>
      <c r="F4" s="63" t="s">
        <v>107</v>
      </c>
    </row>
    <row r="5" spans="1:6" s="56" customFormat="1" ht="34.5" customHeight="1">
      <c r="A5" s="64">
        <v>202</v>
      </c>
      <c r="B5" s="65" t="s">
        <v>117</v>
      </c>
      <c r="C5" s="66"/>
      <c r="D5" s="66"/>
      <c r="E5" s="67"/>
      <c r="F5" s="55"/>
    </row>
    <row r="6" spans="1:6" s="56" customFormat="1" ht="34.5" customHeight="1">
      <c r="A6" s="64" t="s">
        <v>56</v>
      </c>
      <c r="B6" s="65" t="s">
        <v>57</v>
      </c>
      <c r="C6" s="66" t="s">
        <v>38</v>
      </c>
      <c r="D6" s="66"/>
      <c r="E6" s="67"/>
      <c r="F6" s="55"/>
    </row>
    <row r="7" spans="1:6" s="56" customFormat="1" ht="34.5" customHeight="1">
      <c r="A7" s="64" t="s">
        <v>39</v>
      </c>
      <c r="B7" s="65" t="s">
        <v>118</v>
      </c>
      <c r="C7" s="66" t="s">
        <v>119</v>
      </c>
      <c r="D7" s="68">
        <v>11327.8</v>
      </c>
      <c r="E7" s="67"/>
      <c r="F7" s="55">
        <f>ROUND(D7*E7,0)</f>
        <v>0</v>
      </c>
    </row>
    <row r="8" spans="1:6" s="56" customFormat="1" ht="34.5" customHeight="1">
      <c r="A8" s="64" t="s">
        <v>58</v>
      </c>
      <c r="B8" s="65" t="s">
        <v>59</v>
      </c>
      <c r="C8" s="66" t="s">
        <v>38</v>
      </c>
      <c r="D8" s="66"/>
      <c r="E8" s="67"/>
      <c r="F8" s="55"/>
    </row>
    <row r="9" spans="1:6" s="56" customFormat="1" ht="34.5" customHeight="1">
      <c r="A9" s="64" t="s">
        <v>39</v>
      </c>
      <c r="B9" s="65" t="s">
        <v>120</v>
      </c>
      <c r="C9" s="66" t="s">
        <v>28</v>
      </c>
      <c r="D9" s="68">
        <v>25128.6</v>
      </c>
      <c r="E9" s="67"/>
      <c r="F9" s="55">
        <f>ROUND(D9*E9,0)</f>
        <v>0</v>
      </c>
    </row>
    <row r="10" spans="1:6" s="56" customFormat="1" ht="34.5" customHeight="1">
      <c r="A10" s="64" t="s">
        <v>40</v>
      </c>
      <c r="B10" s="65" t="s">
        <v>121</v>
      </c>
      <c r="C10" s="66" t="s">
        <v>28</v>
      </c>
      <c r="D10" s="68">
        <v>27901.6</v>
      </c>
      <c r="E10" s="67"/>
      <c r="F10" s="55">
        <f>ROUND(D10*E10,0)</f>
        <v>0</v>
      </c>
    </row>
    <row r="11" spans="1:6" s="56" customFormat="1" ht="34.5" customHeight="1">
      <c r="A11" s="69" t="s">
        <v>122</v>
      </c>
      <c r="B11" s="65" t="s">
        <v>123</v>
      </c>
      <c r="C11" s="66" t="s">
        <v>28</v>
      </c>
      <c r="D11" s="68">
        <v>37305</v>
      </c>
      <c r="E11" s="67"/>
      <c r="F11" s="55">
        <f>ROUND(D11*E11,0)</f>
        <v>0</v>
      </c>
    </row>
    <row r="12" spans="1:6" s="56" customFormat="1" ht="34.5" customHeight="1">
      <c r="A12" s="69" t="s">
        <v>124</v>
      </c>
      <c r="B12" s="65" t="s">
        <v>125</v>
      </c>
      <c r="C12" s="66" t="s">
        <v>28</v>
      </c>
      <c r="D12" s="68">
        <v>910</v>
      </c>
      <c r="E12" s="67"/>
      <c r="F12" s="55">
        <f>ROUND(D12*E12,0)</f>
        <v>0</v>
      </c>
    </row>
    <row r="13" spans="1:6" s="56" customFormat="1" ht="34.5" customHeight="1">
      <c r="A13" s="64" t="s">
        <v>60</v>
      </c>
      <c r="B13" s="65" t="s">
        <v>126</v>
      </c>
      <c r="C13" s="66"/>
      <c r="D13" s="70"/>
      <c r="E13" s="67"/>
      <c r="F13" s="55"/>
    </row>
    <row r="14" spans="1:6" s="56" customFormat="1" ht="34.5" customHeight="1">
      <c r="A14" s="64" t="s">
        <v>40</v>
      </c>
      <c r="B14" s="65" t="s">
        <v>127</v>
      </c>
      <c r="C14" s="66" t="s">
        <v>61</v>
      </c>
      <c r="D14" s="68">
        <v>13071.8</v>
      </c>
      <c r="E14" s="67"/>
      <c r="F14" s="55">
        <f>ROUND(D14*E14,0)</f>
        <v>0</v>
      </c>
    </row>
    <row r="15" spans="1:6" s="59" customFormat="1" ht="34.5" customHeight="1">
      <c r="A15" s="84" t="s">
        <v>128</v>
      </c>
      <c r="B15" s="84"/>
      <c r="C15" s="84"/>
      <c r="D15" s="85">
        <f>ROUND(SUM(F5:F14),0)</f>
        <v>0</v>
      </c>
      <c r="E15" s="85"/>
      <c r="F15" s="63" t="s">
        <v>129</v>
      </c>
    </row>
  </sheetData>
  <sheetProtection password="8BC9" sheet="1"/>
  <protectedRanges>
    <protectedRange sqref="E7 E9:E12 E14" name="区域1"/>
  </protectedRanges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5118110236220472" right="0.5118110236220472" top="0.7480314960629921" bottom="0.7480314960629921" header="0.31496062992125984" footer="0.9055118110236221"/>
  <pageSetup horizontalDpi="600" verticalDpi="600" orientation="portrait" paperSize="9" r:id="rId1"/>
  <headerFooter>
    <oddFooter>&amp;L&amp;"宋体,加粗"投标书签署人签字：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E7" sqref="E7"/>
    </sheetView>
  </sheetViews>
  <sheetFormatPr defaultColWidth="9.00390625" defaultRowHeight="14.25"/>
  <cols>
    <col min="1" max="1" width="11.00390625" style="71" customWidth="1"/>
    <col min="2" max="2" width="28.75390625" style="48" customWidth="1"/>
    <col min="3" max="3" width="7.125" style="48" customWidth="1"/>
    <col min="4" max="4" width="11.625" style="72" customWidth="1"/>
    <col min="5" max="5" width="11.375" style="73" customWidth="1"/>
    <col min="6" max="6" width="12.75390625" style="73" customWidth="1"/>
    <col min="7" max="7" width="9.00390625" style="48" customWidth="1"/>
    <col min="8" max="8" width="45.00390625" style="48" bestFit="1" customWidth="1"/>
    <col min="9" max="9" width="13.875" style="48" bestFit="1" customWidth="1"/>
    <col min="10" max="16384" width="9.00390625" style="48" customWidth="1"/>
  </cols>
  <sheetData>
    <row r="1" spans="1:6" ht="43.5" customHeight="1">
      <c r="A1" s="81" t="s">
        <v>98</v>
      </c>
      <c r="B1" s="81"/>
      <c r="C1" s="81"/>
      <c r="D1" s="81"/>
      <c r="E1" s="81"/>
      <c r="F1" s="81"/>
    </row>
    <row r="2" spans="1:6" ht="41.25" customHeight="1">
      <c r="A2" s="60" t="s">
        <v>99</v>
      </c>
      <c r="B2" s="87" t="str">
        <f>'第100章(K220+300-K223+650)'!B2:D2</f>
        <v>2019年延庆区兴阳线(K220+300-K223+650)中修工程</v>
      </c>
      <c r="C2" s="87"/>
      <c r="D2" s="87"/>
      <c r="E2" s="88" t="s">
        <v>130</v>
      </c>
      <c r="F2" s="88"/>
    </row>
    <row r="3" spans="1:6" ht="36" customHeight="1">
      <c r="A3" s="83" t="s">
        <v>131</v>
      </c>
      <c r="B3" s="83"/>
      <c r="C3" s="83"/>
      <c r="D3" s="83"/>
      <c r="E3" s="83"/>
      <c r="F3" s="83"/>
    </row>
    <row r="4" spans="1:6" ht="36" customHeight="1">
      <c r="A4" s="61" t="s">
        <v>102</v>
      </c>
      <c r="B4" s="49" t="s">
        <v>103</v>
      </c>
      <c r="C4" s="49" t="s">
        <v>104</v>
      </c>
      <c r="D4" s="62" t="s">
        <v>105</v>
      </c>
      <c r="E4" s="63" t="s">
        <v>106</v>
      </c>
      <c r="F4" s="63" t="s">
        <v>107</v>
      </c>
    </row>
    <row r="5" spans="1:6" s="56" customFormat="1" ht="36" customHeight="1">
      <c r="A5" s="74">
        <v>305</v>
      </c>
      <c r="B5" s="65" t="s">
        <v>132</v>
      </c>
      <c r="C5" s="66" t="s">
        <v>38</v>
      </c>
      <c r="D5" s="68"/>
      <c r="E5" s="67"/>
      <c r="F5" s="55"/>
    </row>
    <row r="6" spans="1:6" s="56" customFormat="1" ht="36" customHeight="1">
      <c r="A6" s="64" t="s">
        <v>133</v>
      </c>
      <c r="B6" s="65" t="s">
        <v>134</v>
      </c>
      <c r="C6" s="66" t="s">
        <v>38</v>
      </c>
      <c r="D6" s="68"/>
      <c r="E6" s="67"/>
      <c r="F6" s="55"/>
    </row>
    <row r="7" spans="1:6" s="56" customFormat="1" ht="36" customHeight="1">
      <c r="A7" s="64" t="s">
        <v>39</v>
      </c>
      <c r="B7" s="65" t="s">
        <v>135</v>
      </c>
      <c r="C7" s="66" t="s">
        <v>28</v>
      </c>
      <c r="D7" s="68">
        <v>910</v>
      </c>
      <c r="E7" s="67"/>
      <c r="F7" s="55">
        <f>ROUND(D7*E7,0)</f>
        <v>0</v>
      </c>
    </row>
    <row r="8" spans="1:6" s="56" customFormat="1" ht="36" customHeight="1">
      <c r="A8" s="74">
        <v>308</v>
      </c>
      <c r="B8" s="65" t="s">
        <v>64</v>
      </c>
      <c r="C8" s="66" t="s">
        <v>38</v>
      </c>
      <c r="D8" s="68"/>
      <c r="E8" s="67"/>
      <c r="F8" s="55"/>
    </row>
    <row r="9" spans="1:6" s="56" customFormat="1" ht="36" customHeight="1">
      <c r="A9" s="64" t="s">
        <v>65</v>
      </c>
      <c r="B9" s="65" t="s">
        <v>66</v>
      </c>
      <c r="C9" s="66" t="s">
        <v>38</v>
      </c>
      <c r="D9" s="68"/>
      <c r="E9" s="67"/>
      <c r="F9" s="55"/>
    </row>
    <row r="10" spans="1:6" s="56" customFormat="1" ht="36" customHeight="1">
      <c r="A10" s="64" t="s">
        <v>39</v>
      </c>
      <c r="B10" s="65" t="s">
        <v>136</v>
      </c>
      <c r="C10" s="66" t="s">
        <v>28</v>
      </c>
      <c r="D10" s="68">
        <v>982.8</v>
      </c>
      <c r="E10" s="67"/>
      <c r="F10" s="55">
        <f>ROUND(D10*E10,0)</f>
        <v>0</v>
      </c>
    </row>
    <row r="11" spans="1:6" s="56" customFormat="1" ht="36" customHeight="1">
      <c r="A11" s="64" t="s">
        <v>67</v>
      </c>
      <c r="B11" s="65" t="s">
        <v>137</v>
      </c>
      <c r="C11" s="66" t="s">
        <v>38</v>
      </c>
      <c r="D11" s="68"/>
      <c r="E11" s="67"/>
      <c r="F11" s="55"/>
    </row>
    <row r="12" spans="1:6" s="56" customFormat="1" ht="36" customHeight="1">
      <c r="A12" s="64" t="s">
        <v>39</v>
      </c>
      <c r="B12" s="65" t="s">
        <v>138</v>
      </c>
      <c r="C12" s="66" t="s">
        <v>28</v>
      </c>
      <c r="D12" s="68">
        <v>126657.4</v>
      </c>
      <c r="E12" s="67"/>
      <c r="F12" s="55">
        <f>ROUND(D12*E12,0)</f>
        <v>0</v>
      </c>
    </row>
    <row r="13" spans="1:6" s="56" customFormat="1" ht="36" customHeight="1">
      <c r="A13" s="64" t="s">
        <v>68</v>
      </c>
      <c r="B13" s="65" t="s">
        <v>139</v>
      </c>
      <c r="C13" s="66" t="s">
        <v>31</v>
      </c>
      <c r="D13" s="68">
        <v>1117.5</v>
      </c>
      <c r="E13" s="67"/>
      <c r="F13" s="55">
        <f>ROUND(D13*E13,0)</f>
        <v>0</v>
      </c>
    </row>
    <row r="14" spans="1:6" s="56" customFormat="1" ht="36" customHeight="1">
      <c r="A14" s="74">
        <v>309</v>
      </c>
      <c r="B14" s="65" t="s">
        <v>69</v>
      </c>
      <c r="C14" s="66" t="s">
        <v>38</v>
      </c>
      <c r="D14" s="68"/>
      <c r="E14" s="67"/>
      <c r="F14" s="55"/>
    </row>
    <row r="15" spans="1:6" s="56" customFormat="1" ht="36" customHeight="1">
      <c r="A15" s="64" t="s">
        <v>46</v>
      </c>
      <c r="B15" s="65" t="s">
        <v>47</v>
      </c>
      <c r="C15" s="66" t="s">
        <v>38</v>
      </c>
      <c r="D15" s="68"/>
      <c r="E15" s="67"/>
      <c r="F15" s="55"/>
    </row>
    <row r="16" spans="1:6" s="56" customFormat="1" ht="36" customHeight="1">
      <c r="A16" s="64" t="s">
        <v>39</v>
      </c>
      <c r="B16" s="65" t="s">
        <v>140</v>
      </c>
      <c r="C16" s="66" t="s">
        <v>28</v>
      </c>
      <c r="D16" s="68">
        <v>62433.6</v>
      </c>
      <c r="E16" s="67"/>
      <c r="F16" s="55">
        <f>ROUND(D16*E16,0)</f>
        <v>0</v>
      </c>
    </row>
    <row r="17" spans="1:6" s="56" customFormat="1" ht="36" customHeight="1">
      <c r="A17" s="64" t="s">
        <v>40</v>
      </c>
      <c r="B17" s="65" t="s">
        <v>141</v>
      </c>
      <c r="C17" s="66" t="s">
        <v>28</v>
      </c>
      <c r="D17" s="68">
        <v>65206.6</v>
      </c>
      <c r="E17" s="67"/>
      <c r="F17" s="55">
        <f>ROUND(D17*E17,0)</f>
        <v>0</v>
      </c>
    </row>
    <row r="18" spans="1:6" s="56" customFormat="1" ht="36" customHeight="1">
      <c r="A18" s="74">
        <v>310</v>
      </c>
      <c r="B18" s="65" t="s">
        <v>142</v>
      </c>
      <c r="C18" s="66" t="s">
        <v>38</v>
      </c>
      <c r="D18" s="68"/>
      <c r="E18" s="67"/>
      <c r="F18" s="55"/>
    </row>
    <row r="19" spans="1:6" s="56" customFormat="1" ht="36" customHeight="1">
      <c r="A19" s="64" t="s">
        <v>143</v>
      </c>
      <c r="B19" s="65" t="s">
        <v>144</v>
      </c>
      <c r="C19" s="66" t="s">
        <v>38</v>
      </c>
      <c r="D19" s="68"/>
      <c r="E19" s="67"/>
      <c r="F19" s="55"/>
    </row>
    <row r="20" spans="1:6" s="56" customFormat="1" ht="36" customHeight="1">
      <c r="A20" s="64" t="s">
        <v>39</v>
      </c>
      <c r="B20" s="65" t="s">
        <v>145</v>
      </c>
      <c r="C20" s="66" t="s">
        <v>28</v>
      </c>
      <c r="D20" s="68">
        <v>982.8</v>
      </c>
      <c r="E20" s="67"/>
      <c r="F20" s="55">
        <f>ROUND(D20*E20,0)</f>
        <v>0</v>
      </c>
    </row>
    <row r="21" spans="1:6" s="56" customFormat="1" ht="36" customHeight="1">
      <c r="A21" s="74">
        <v>313</v>
      </c>
      <c r="B21" s="65" t="s">
        <v>71</v>
      </c>
      <c r="C21" s="66" t="s">
        <v>38</v>
      </c>
      <c r="D21" s="68"/>
      <c r="E21" s="67"/>
      <c r="F21" s="55"/>
    </row>
    <row r="22" spans="1:6" s="56" customFormat="1" ht="36" customHeight="1">
      <c r="A22" s="64" t="s">
        <v>72</v>
      </c>
      <c r="B22" s="65" t="s">
        <v>146</v>
      </c>
      <c r="C22" s="66" t="s">
        <v>38</v>
      </c>
      <c r="D22" s="68"/>
      <c r="E22" s="67"/>
      <c r="F22" s="55"/>
    </row>
    <row r="23" spans="1:6" s="56" customFormat="1" ht="36" customHeight="1">
      <c r="A23" s="64" t="s">
        <v>39</v>
      </c>
      <c r="B23" s="65" t="s">
        <v>147</v>
      </c>
      <c r="C23" s="66" t="s">
        <v>31</v>
      </c>
      <c r="D23" s="68">
        <v>11327.8</v>
      </c>
      <c r="E23" s="67"/>
      <c r="F23" s="55">
        <f>ROUND(D23*E23,0)</f>
        <v>0</v>
      </c>
    </row>
    <row r="24" spans="1:6" s="56" customFormat="1" ht="36" customHeight="1">
      <c r="A24" s="64">
        <v>314</v>
      </c>
      <c r="B24" s="65" t="s">
        <v>148</v>
      </c>
      <c r="C24" s="66" t="s">
        <v>38</v>
      </c>
      <c r="D24" s="68"/>
      <c r="E24" s="67"/>
      <c r="F24" s="55"/>
    </row>
    <row r="25" spans="1:6" s="56" customFormat="1" ht="36" customHeight="1">
      <c r="A25" s="64" t="s">
        <v>149</v>
      </c>
      <c r="B25" s="65" t="s">
        <v>150</v>
      </c>
      <c r="C25" s="66" t="s">
        <v>151</v>
      </c>
      <c r="D25" s="79">
        <v>11</v>
      </c>
      <c r="E25" s="67"/>
      <c r="F25" s="55">
        <f>ROUND(D25*E25,0)</f>
        <v>0</v>
      </c>
    </row>
    <row r="26" spans="1:6" s="59" customFormat="1" ht="39" customHeight="1">
      <c r="A26" s="84" t="s">
        <v>152</v>
      </c>
      <c r="B26" s="84"/>
      <c r="C26" s="84"/>
      <c r="D26" s="85">
        <f>ROUND(SUM(F5:F25),0)</f>
        <v>0</v>
      </c>
      <c r="E26" s="85"/>
      <c r="F26" s="63" t="s">
        <v>112</v>
      </c>
    </row>
  </sheetData>
  <sheetProtection password="8BC9" sheet="1"/>
  <protectedRanges>
    <protectedRange sqref="E7 E10 E12:E13 E16:E17 E20 E23 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5118110236220472" right="0.5118110236220472" top="0.7480314960629921" bottom="0.7480314960629921" header="0.31496062992125984" footer="0.5118110236220472"/>
  <pageSetup horizontalDpi="600" verticalDpi="600" orientation="portrait" paperSize="9" r:id="rId1"/>
  <headerFooter>
    <oddFooter>&amp;L&amp;"宋体,加粗"投标书签署人签字：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I13" sqref="I13"/>
    </sheetView>
  </sheetViews>
  <sheetFormatPr defaultColWidth="9.00390625" defaultRowHeight="14.25"/>
  <cols>
    <col min="1" max="1" width="11.25390625" style="1" customWidth="1"/>
    <col min="2" max="2" width="8.75390625" style="1" customWidth="1"/>
    <col min="3" max="3" width="26.75390625" style="1" customWidth="1"/>
    <col min="4" max="4" width="16.875" style="1" customWidth="1"/>
    <col min="5" max="5" width="16.125" style="1" customWidth="1"/>
    <col min="6" max="6" width="14.00390625" style="1" customWidth="1"/>
    <col min="7" max="16384" width="9.00390625" style="1" customWidth="1"/>
  </cols>
  <sheetData>
    <row r="1" spans="1:6" ht="42.75" customHeight="1">
      <c r="A1" s="91" t="s">
        <v>7</v>
      </c>
      <c r="B1" s="91"/>
      <c r="C1" s="91"/>
      <c r="D1" s="91"/>
      <c r="E1" s="91"/>
      <c r="F1" s="91"/>
    </row>
    <row r="2" spans="1:6" s="2" customFormat="1" ht="38.25" customHeight="1">
      <c r="A2" s="75" t="s">
        <v>18</v>
      </c>
      <c r="B2" s="96" t="s">
        <v>158</v>
      </c>
      <c r="C2" s="96"/>
      <c r="D2" s="96"/>
      <c r="E2" s="96"/>
      <c r="F2" s="96"/>
    </row>
    <row r="3" spans="1:6" s="3" customFormat="1" ht="44.25" customHeight="1">
      <c r="A3" s="4" t="s">
        <v>8</v>
      </c>
      <c r="B3" s="4" t="s">
        <v>9</v>
      </c>
      <c r="C3" s="4" t="s">
        <v>10</v>
      </c>
      <c r="D3" s="77" t="s">
        <v>154</v>
      </c>
      <c r="E3" s="78" t="s">
        <v>155</v>
      </c>
      <c r="F3" s="76" t="s">
        <v>153</v>
      </c>
    </row>
    <row r="4" spans="1:6" s="3" customFormat="1" ht="32.25" customHeight="1">
      <c r="A4" s="5">
        <v>1</v>
      </c>
      <c r="B4" s="5">
        <v>100</v>
      </c>
      <c r="C4" s="5" t="s">
        <v>11</v>
      </c>
      <c r="D4" s="5">
        <f>'第100章 兴阳线(K180+131-K187+131)'!D13:E13</f>
        <v>0</v>
      </c>
      <c r="E4" s="5">
        <f>'第100章(K220+300-K223+650)'!D13</f>
        <v>0</v>
      </c>
      <c r="F4" s="5">
        <f>D4+E4</f>
        <v>0</v>
      </c>
    </row>
    <row r="5" spans="1:6" s="3" customFormat="1" ht="32.25" customHeight="1">
      <c r="A5" s="5">
        <v>2</v>
      </c>
      <c r="B5" s="5">
        <v>200</v>
      </c>
      <c r="C5" s="5" t="s">
        <v>12</v>
      </c>
      <c r="D5" s="5">
        <f>'第200章兴阳线(K180+131-K187+131)'!D16:E16</f>
        <v>0</v>
      </c>
      <c r="E5" s="5">
        <f>SUM('第200章(K220+300-K223+650)'!D15:E15)</f>
        <v>0</v>
      </c>
      <c r="F5" s="5">
        <f>D5+E5</f>
        <v>0</v>
      </c>
    </row>
    <row r="6" spans="1:6" s="3" customFormat="1" ht="32.25" customHeight="1">
      <c r="A6" s="5">
        <v>3</v>
      </c>
      <c r="B6" s="5">
        <v>300</v>
      </c>
      <c r="C6" s="5" t="s">
        <v>13</v>
      </c>
      <c r="D6" s="5">
        <f>'第300章兴阳线(K180+131-K187+131)'!D26:E26</f>
        <v>0</v>
      </c>
      <c r="E6" s="5">
        <f>'第300章(K220+300-K223+650)'!D26</f>
        <v>0</v>
      </c>
      <c r="F6" s="5">
        <f>D6+E6</f>
        <v>0</v>
      </c>
    </row>
    <row r="7" spans="1:6" s="3" customFormat="1" ht="32.25" customHeight="1">
      <c r="A7" s="5">
        <v>4</v>
      </c>
      <c r="B7" s="5">
        <v>400</v>
      </c>
      <c r="C7" s="5" t="s">
        <v>14</v>
      </c>
      <c r="D7" s="5"/>
      <c r="E7" s="5"/>
      <c r="F7" s="5"/>
    </row>
    <row r="8" spans="1:6" s="3" customFormat="1" ht="32.25" customHeight="1">
      <c r="A8" s="5">
        <v>5</v>
      </c>
      <c r="B8" s="5">
        <v>500</v>
      </c>
      <c r="C8" s="5" t="s">
        <v>15</v>
      </c>
      <c r="D8" s="5"/>
      <c r="E8" s="5"/>
      <c r="F8" s="5"/>
    </row>
    <row r="9" spans="1:6" s="3" customFormat="1" ht="32.25" customHeight="1">
      <c r="A9" s="5">
        <v>6</v>
      </c>
      <c r="B9" s="5">
        <v>600</v>
      </c>
      <c r="C9" s="5" t="s">
        <v>16</v>
      </c>
      <c r="D9" s="5"/>
      <c r="E9" s="5"/>
      <c r="F9" s="5"/>
    </row>
    <row r="10" spans="1:6" s="3" customFormat="1" ht="32.25" customHeight="1">
      <c r="A10" s="5">
        <v>7</v>
      </c>
      <c r="B10" s="5">
        <v>700</v>
      </c>
      <c r="C10" s="5" t="s">
        <v>17</v>
      </c>
      <c r="D10" s="5"/>
      <c r="E10" s="5"/>
      <c r="F10" s="5"/>
    </row>
    <row r="11" spans="1:6" s="3" customFormat="1" ht="32.25" customHeight="1">
      <c r="A11" s="5">
        <v>8</v>
      </c>
      <c r="B11" s="92" t="s">
        <v>32</v>
      </c>
      <c r="C11" s="92"/>
      <c r="D11" s="6">
        <f>SUM(D4:D10)</f>
        <v>0</v>
      </c>
      <c r="E11" s="6">
        <f>SUM(E4:E10)</f>
        <v>0</v>
      </c>
      <c r="F11" s="6">
        <f>SUM(F4:F10)</f>
        <v>0</v>
      </c>
    </row>
    <row r="12" spans="1:6" s="3" customFormat="1" ht="42.75" customHeight="1">
      <c r="A12" s="5">
        <v>9</v>
      </c>
      <c r="B12" s="92" t="s">
        <v>33</v>
      </c>
      <c r="C12" s="92"/>
      <c r="D12" s="47"/>
      <c r="E12" s="47"/>
      <c r="F12" s="6"/>
    </row>
    <row r="13" spans="1:6" s="3" customFormat="1" ht="34.5" customHeight="1">
      <c r="A13" s="5">
        <v>10</v>
      </c>
      <c r="B13" s="93" t="s">
        <v>52</v>
      </c>
      <c r="C13" s="92"/>
      <c r="D13" s="6">
        <f>ROUND((6685577*1.5%),)</f>
        <v>100284</v>
      </c>
      <c r="E13" s="6">
        <f>ROUND((8874612*1.5%),)</f>
        <v>133119</v>
      </c>
      <c r="F13" s="80">
        <f>D13+E13</f>
        <v>233403</v>
      </c>
    </row>
    <row r="14" spans="1:6" s="3" customFormat="1" ht="45" customHeight="1">
      <c r="A14" s="5">
        <v>11</v>
      </c>
      <c r="B14" s="94" t="s">
        <v>51</v>
      </c>
      <c r="C14" s="95"/>
      <c r="D14" s="6">
        <f>ROUND(D11-D12-D13,0)</f>
        <v>-100284</v>
      </c>
      <c r="E14" s="6">
        <f>ROUND(E11-E12-E13,0)</f>
        <v>-133119</v>
      </c>
      <c r="F14" s="5">
        <f>D14+E14</f>
        <v>-233403</v>
      </c>
    </row>
    <row r="15" spans="1:6" s="3" customFormat="1" ht="36.75" customHeight="1">
      <c r="A15" s="5">
        <v>12</v>
      </c>
      <c r="B15" s="98" t="s">
        <v>159</v>
      </c>
      <c r="C15" s="99"/>
      <c r="D15" s="6">
        <f>ROUND((D14*3%),)</f>
        <v>-3009</v>
      </c>
      <c r="E15" s="6">
        <f>ROUND((E14*3%),)</f>
        <v>-3994</v>
      </c>
      <c r="F15" s="5">
        <f>D15+E15</f>
        <v>-7003</v>
      </c>
    </row>
    <row r="16" spans="1:6" s="3" customFormat="1" ht="38.25" customHeight="1">
      <c r="A16" s="5">
        <v>13</v>
      </c>
      <c r="B16" s="89" t="s">
        <v>50</v>
      </c>
      <c r="C16" s="90"/>
      <c r="D16" s="6">
        <f>D11+D15</f>
        <v>-3009</v>
      </c>
      <c r="E16" s="6">
        <f>E11+E15</f>
        <v>-3994</v>
      </c>
      <c r="F16" s="5">
        <f>D16+E16</f>
        <v>-7003</v>
      </c>
    </row>
  </sheetData>
  <sheetProtection password="8BC9" sheet="1"/>
  <mergeCells count="8">
    <mergeCell ref="B16:C16"/>
    <mergeCell ref="A1:F1"/>
    <mergeCell ref="B11:C11"/>
    <mergeCell ref="B12:C12"/>
    <mergeCell ref="B13:C13"/>
    <mergeCell ref="B14:C14"/>
    <mergeCell ref="B15:C15"/>
    <mergeCell ref="B2:F2"/>
  </mergeCells>
  <printOptions horizontalCentered="1"/>
  <pageMargins left="0.11811023622047245" right="0.11811023622047245" top="0.7480314960629921" bottom="0.7480314960629921" header="0.31496062992125984" footer="1.29921259842519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2019-04-01T02:25:46Z</cp:lastPrinted>
  <dcterms:created xsi:type="dcterms:W3CDTF">2008-04-07T07:00:19Z</dcterms:created>
  <dcterms:modified xsi:type="dcterms:W3CDTF">2019-04-01T02:36:50Z</dcterms:modified>
  <cp:category/>
  <cp:version/>
  <cp:contentType/>
  <cp:contentStatus/>
</cp:coreProperties>
</file>