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65371" windowWidth="12120" windowHeight="8130" tabRatio="610" activeTab="3"/>
  </bookViews>
  <sheets>
    <sheet name="第100章" sheetId="1" r:id="rId1"/>
    <sheet name="第200章" sheetId="2" r:id="rId2"/>
    <sheet name="第300章 " sheetId="3" r:id="rId3"/>
    <sheet name="汇总表" sheetId="4" r:id="rId4"/>
  </sheets>
  <definedNames>
    <definedName name="_xlnm.Print_Titles" localSheetId="1">'第200章'!$1:$4</definedName>
    <definedName name="_xlnm.Print_Titles" localSheetId="2">'第300章 '!$1:$4</definedName>
  </definedNames>
  <calcPr fullCalcOnLoad="1"/>
</workbook>
</file>

<file path=xl/sharedStrings.xml><?xml version="1.0" encoding="utf-8"?>
<sst xmlns="http://schemas.openxmlformats.org/spreadsheetml/2006/main" count="173" uniqueCount="111">
  <si>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</si>
  <si>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</si>
  <si>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</si>
  <si>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</si>
  <si>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</si>
  <si>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</si>
  <si>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</si>
  <si>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</si>
  <si>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</si>
  <si>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</si>
  <si>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</si>
  <si>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</si>
  <si>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</si>
  <si>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</si>
  <si>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</si>
  <si>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</si>
  <si>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</si>
  <si>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</si>
  <si>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</si>
  <si>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</si>
  <si>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</si>
  <si>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</si>
  <si>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</si>
  <si>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</si>
  <si>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</si>
  <si>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</si>
  <si>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</si>
  <si>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</si>
  <si>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</si>
  <si>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</si>
  <si>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</si>
  <si>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</si>
  <si>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清单合计减去材料、工程设备、专业工程暂估价、安全生产费（非竞争性部分）合计(8-9-10=11)（评标价）</t>
  </si>
  <si>
    <t>投标价（8+12=13）</t>
  </si>
  <si>
    <t>-a</t>
  </si>
  <si>
    <t>m2</t>
  </si>
  <si>
    <t>308-2</t>
  </si>
  <si>
    <t>清单  第200章 合计   人民币</t>
  </si>
  <si>
    <t>清单  第300章 合计   人民币</t>
  </si>
  <si>
    <t>已包含在清单合计中的安全生产费(非竞争性部分)</t>
  </si>
  <si>
    <t>103-1</t>
  </si>
  <si>
    <t>清单     第100章   总则</t>
  </si>
  <si>
    <t>清单     第200章  路 基</t>
  </si>
  <si>
    <t>清单     第300章  路面</t>
  </si>
  <si>
    <t>竣工文件</t>
  </si>
  <si>
    <t>施工环保费</t>
  </si>
  <si>
    <t>m3</t>
  </si>
  <si>
    <t>m</t>
  </si>
  <si>
    <t>-b</t>
  </si>
  <si>
    <t>202-1</t>
  </si>
  <si>
    <t>清理与掘除</t>
  </si>
  <si>
    <t>202-4</t>
  </si>
  <si>
    <t>309-2</t>
  </si>
  <si>
    <t>313-6</t>
  </si>
  <si>
    <t>步道砖</t>
  </si>
  <si>
    <t>202-5</t>
  </si>
  <si>
    <t>t</t>
  </si>
  <si>
    <t/>
  </si>
  <si>
    <t>102-3</t>
  </si>
  <si>
    <t>309-3</t>
  </si>
  <si>
    <t>粗粒式沥青混凝土</t>
  </si>
  <si>
    <t>310-2</t>
  </si>
  <si>
    <t>封层</t>
  </si>
  <si>
    <t>203-1</t>
  </si>
  <si>
    <t>路基挖方</t>
  </si>
  <si>
    <t>挖土方</t>
  </si>
  <si>
    <t>309-1</t>
  </si>
  <si>
    <t>细粒式沥青混凝土</t>
  </si>
  <si>
    <t>花岗岩路缘石</t>
  </si>
  <si>
    <t>313-7</t>
  </si>
  <si>
    <t>座</t>
  </si>
  <si>
    <t>临时道路修建、养护与拆除（包括原道路的养护费和交通导改费）</t>
  </si>
  <si>
    <t>202-6</t>
  </si>
  <si>
    <t>石灰粉煤灰稳定碎石基层</t>
  </si>
  <si>
    <r>
      <t xml:space="preserve">二灰稳定碎石  </t>
    </r>
    <r>
      <rPr>
        <sz val="11"/>
        <rFont val="宋体"/>
        <family val="0"/>
      </rPr>
      <t>50</t>
    </r>
    <r>
      <rPr>
        <sz val="11"/>
        <rFont val="宋体"/>
        <family val="0"/>
      </rPr>
      <t>cm</t>
    </r>
  </si>
  <si>
    <t>308-1</t>
  </si>
  <si>
    <r>
      <t xml:space="preserve">ZAC-13C  </t>
    </r>
    <r>
      <rPr>
        <sz val="11"/>
        <rFont val="宋体"/>
        <family val="0"/>
      </rPr>
      <t>3</t>
    </r>
    <r>
      <rPr>
        <sz val="11"/>
        <rFont val="宋体"/>
        <family val="0"/>
      </rPr>
      <t>cm</t>
    </r>
  </si>
  <si>
    <r>
      <t>ZAC-13C  3</t>
    </r>
    <r>
      <rPr>
        <sz val="11"/>
        <rFont val="宋体"/>
        <family val="0"/>
      </rPr>
      <t>cm</t>
    </r>
    <r>
      <rPr>
        <sz val="11"/>
        <rFont val="宋体"/>
        <family val="0"/>
      </rPr>
      <t>(掺0.4%抗车辙剂)</t>
    </r>
  </si>
  <si>
    <t>中粒式沥青混凝土</t>
  </si>
  <si>
    <t>-a</t>
  </si>
  <si>
    <r>
      <t xml:space="preserve">ZAC-20C </t>
    </r>
    <r>
      <rPr>
        <sz val="11"/>
        <rFont val="宋体"/>
        <family val="0"/>
      </rPr>
      <t>5</t>
    </r>
    <r>
      <rPr>
        <sz val="11"/>
        <rFont val="宋体"/>
        <family val="0"/>
      </rPr>
      <t>cm</t>
    </r>
  </si>
  <si>
    <r>
      <t>ZAC-2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 xml:space="preserve">C 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cm</t>
    </r>
  </si>
  <si>
    <t>A型花岗岩路缘石（12*30*99.5cm）</t>
  </si>
  <si>
    <t>B型花岗岩路缘石（15*30*99.5cm）</t>
  </si>
  <si>
    <t>导水槽</t>
  </si>
  <si>
    <t>使用8年以上</t>
  </si>
  <si>
    <t>旧路面沥青混合料回收</t>
  </si>
  <si>
    <r>
      <t>305-</t>
    </r>
    <r>
      <rPr>
        <sz val="11"/>
        <rFont val="宋体"/>
        <family val="0"/>
      </rPr>
      <t>4</t>
    </r>
  </si>
  <si>
    <r>
      <t>3</t>
    </r>
    <r>
      <rPr>
        <sz val="11"/>
        <color indexed="8"/>
        <rFont val="宋体"/>
        <family val="0"/>
      </rPr>
      <t>14-9</t>
    </r>
  </si>
  <si>
    <t>透水步道砖</t>
  </si>
  <si>
    <r>
      <t>ZAC-</t>
    </r>
    <r>
      <rPr>
        <sz val="11"/>
        <rFont val="宋体"/>
        <family val="0"/>
      </rPr>
      <t>20</t>
    </r>
    <r>
      <rPr>
        <sz val="11"/>
        <rFont val="宋体"/>
        <family val="0"/>
      </rPr>
      <t>C  5</t>
    </r>
    <r>
      <rPr>
        <sz val="11"/>
        <rFont val="宋体"/>
        <family val="0"/>
      </rPr>
      <t>cm</t>
    </r>
    <r>
      <rPr>
        <sz val="11"/>
        <rFont val="宋体"/>
        <family val="0"/>
      </rPr>
      <t>(掺0.4%抗车辙剂)</t>
    </r>
  </si>
  <si>
    <t>310-3</t>
  </si>
  <si>
    <t>铣刨沥青砼面层</t>
  </si>
  <si>
    <r>
      <t>通州区通胡路(东关大桥东-东六环路</t>
    </r>
    <r>
      <rPr>
        <sz val="11"/>
        <rFont val="宋体"/>
        <family val="0"/>
      </rPr>
      <t>)</t>
    </r>
    <r>
      <rPr>
        <sz val="11"/>
        <rFont val="宋体"/>
        <family val="0"/>
      </rPr>
      <t>交通综合治理工程</t>
    </r>
  </si>
  <si>
    <t>铣刨路面</t>
  </si>
  <si>
    <r>
      <t>旧路拉毛 1</t>
    </r>
    <r>
      <rPr>
        <sz val="11"/>
        <color indexed="8"/>
        <rFont val="宋体"/>
        <family val="0"/>
      </rPr>
      <t>cm</t>
    </r>
  </si>
  <si>
    <t>314-8</t>
  </si>
  <si>
    <t>雨水口、检查井</t>
  </si>
  <si>
    <t>更换雨水篦子</t>
  </si>
  <si>
    <t>井口加固</t>
  </si>
  <si>
    <r>
      <t>202-</t>
    </r>
    <r>
      <rPr>
        <sz val="11"/>
        <color indexed="8"/>
        <rFont val="宋体"/>
        <family val="0"/>
      </rPr>
      <t>3</t>
    </r>
  </si>
  <si>
    <t>拆除结构物</t>
  </si>
  <si>
    <t>拆除步道</t>
  </si>
  <si>
    <r>
      <t>m</t>
    </r>
    <r>
      <rPr>
        <sz val="11"/>
        <color indexed="8"/>
        <rFont val="宋体"/>
        <family val="0"/>
      </rPr>
      <t>2</t>
    </r>
  </si>
  <si>
    <t>竞争性</t>
  </si>
  <si>
    <t>非竞争性</t>
  </si>
  <si>
    <t>改性乳化沥青透层</t>
  </si>
  <si>
    <t>改性乳化沥青粘层</t>
  </si>
  <si>
    <t>改性乳化沥青下封层</t>
  </si>
  <si>
    <r>
      <t>超薄磨耗层</t>
    </r>
    <r>
      <rPr>
        <sz val="11"/>
        <rFont val="宋体"/>
        <family val="0"/>
      </rPr>
      <t xml:space="preserve">Ⅰ型 2cm（含粘层）  </t>
    </r>
  </si>
  <si>
    <r>
      <t>按上项（11）金额的</t>
    </r>
    <r>
      <rPr>
        <sz val="12"/>
        <rFont val="宋体"/>
        <family val="0"/>
      </rPr>
      <t>5</t>
    </r>
    <r>
      <rPr>
        <sz val="12"/>
        <rFont val="宋体"/>
        <family val="0"/>
      </rPr>
      <t>%作为不可预见因素的暂定金额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</si>
</sst>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"/>
    <numFmt numFmtId="204" formatCode="0.0000"/>
    <numFmt numFmtId="205" formatCode="#0"/>
  </numFmts>
  <fonts count="5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u val="single"/>
      <sz val="11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u val="single"/>
      <sz val="11"/>
      <name val="Calibri"/>
      <family val="0"/>
    </font>
    <font>
      <b/>
      <u val="single"/>
      <sz val="11"/>
      <name val="Cambria"/>
      <family val="0"/>
    </font>
    <font>
      <b/>
      <u val="single"/>
      <sz val="12"/>
      <name val="Calibri"/>
      <family val="0"/>
    </font>
    <font>
      <b/>
      <sz val="1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6" fillId="0" borderId="0" xfId="0" applyFont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184" fontId="48" fillId="0" borderId="10" xfId="0" applyNumberFormat="1" applyFont="1" applyFill="1" applyBorder="1" applyAlignment="1">
      <alignment horizontal="center" vertical="center" shrinkToFit="1"/>
    </xf>
    <xf numFmtId="49" fontId="46" fillId="0" borderId="0" xfId="0" applyNumberFormat="1" applyFont="1" applyFill="1" applyAlignment="1">
      <alignment vertical="center"/>
    </xf>
    <xf numFmtId="0" fontId="46" fillId="0" borderId="0" xfId="0" applyNumberFormat="1" applyFont="1" applyAlignment="1">
      <alignment horizontal="center" vertical="center" shrinkToFit="1"/>
    </xf>
    <xf numFmtId="0" fontId="46" fillId="0" borderId="0" xfId="0" applyFont="1" applyAlignment="1">
      <alignment vertical="center" shrinkToFit="1"/>
    </xf>
    <xf numFmtId="0" fontId="4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184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5" fontId="48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184" fontId="48" fillId="0" borderId="11" xfId="0" applyNumberFormat="1" applyFont="1" applyFill="1" applyBorder="1" applyAlignment="1">
      <alignment horizontal="center" vertical="center" wrapText="1"/>
    </xf>
    <xf numFmtId="184" fontId="48" fillId="0" borderId="13" xfId="0" applyNumberFormat="1" applyFont="1" applyFill="1" applyBorder="1" applyAlignment="1">
      <alignment horizontal="center" vertical="center" shrinkToFit="1"/>
    </xf>
    <xf numFmtId="185" fontId="4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Alignment="1">
      <alignment vertical="center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184" fontId="46" fillId="0" borderId="10" xfId="0" applyNumberFormat="1" applyFont="1" applyBorder="1" applyAlignment="1">
      <alignment vertical="center" shrinkToFit="1"/>
    </xf>
    <xf numFmtId="184" fontId="49" fillId="0" borderId="10" xfId="0" applyNumberFormat="1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shrinkToFit="1"/>
    </xf>
    <xf numFmtId="185" fontId="6" fillId="0" borderId="11" xfId="0" applyNumberFormat="1" applyFont="1" applyFill="1" applyBorder="1" applyAlignment="1">
      <alignment horizontal="center" vertical="center" shrinkToFit="1"/>
    </xf>
    <xf numFmtId="184" fontId="6" fillId="0" borderId="11" xfId="0" applyNumberFormat="1" applyFont="1" applyFill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 shrinkToFit="1"/>
    </xf>
    <xf numFmtId="185" fontId="2" fillId="0" borderId="10" xfId="0" applyNumberFormat="1" applyFont="1" applyBorder="1" applyAlignment="1" applyProtection="1">
      <alignment horizontal="center" vertical="center" shrinkToFit="1"/>
      <protection hidden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shrinkToFit="1"/>
    </xf>
    <xf numFmtId="184" fontId="46" fillId="0" borderId="10" xfId="0" applyNumberFormat="1" applyFont="1" applyBorder="1" applyAlignment="1">
      <alignment horizontal="center" vertical="center" shrinkToFit="1"/>
    </xf>
    <xf numFmtId="185" fontId="49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185" fontId="50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85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right" vertical="center"/>
    </xf>
    <xf numFmtId="185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0" xfId="0" applyFont="1" applyFill="1" applyAlignment="1">
      <alignment horizontal="center" vertical="center"/>
    </xf>
    <xf numFmtId="0" fontId="48" fillId="0" borderId="0" xfId="0" applyFont="1" applyFill="1" applyBorder="1" applyAlignment="1" applyProtection="1">
      <alignment horizontal="left" vertical="center" shrinkToFi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4">
      <selection activeCell="F8" sqref="F8"/>
    </sheetView>
  </sheetViews>
  <sheetFormatPr defaultColWidth="9.00390625" defaultRowHeight="14.25"/>
  <cols>
    <col min="1" max="1" width="9.50390625" style="1" customWidth="1"/>
    <col min="2" max="2" width="13.75390625" style="1" customWidth="1"/>
    <col min="3" max="3" width="16.375" style="1" customWidth="1"/>
    <col min="4" max="4" width="9.00390625" style="1" customWidth="1"/>
    <col min="5" max="5" width="9.25390625" style="1" customWidth="1"/>
    <col min="6" max="7" width="11.50390625" style="1" customWidth="1"/>
    <col min="8" max="16384" width="9.00390625" style="1" customWidth="1"/>
  </cols>
  <sheetData>
    <row r="1" spans="1:7" ht="39" customHeight="1">
      <c r="A1" s="82" t="s">
        <v>0</v>
      </c>
      <c r="B1" s="82"/>
      <c r="C1" s="82"/>
      <c r="D1" s="82"/>
      <c r="E1" s="82"/>
      <c r="F1" s="82"/>
      <c r="G1" s="82"/>
    </row>
    <row r="2" spans="1:6" ht="36.75" customHeight="1">
      <c r="A2" s="1" t="s">
        <v>18</v>
      </c>
      <c r="B2" s="83" t="s">
        <v>93</v>
      </c>
      <c r="C2" s="83"/>
      <c r="D2" s="84"/>
      <c r="E2" s="84"/>
      <c r="F2" s="1" t="s">
        <v>5</v>
      </c>
    </row>
    <row r="3" spans="1:7" s="23" customFormat="1" ht="38.25" customHeight="1">
      <c r="A3" s="85" t="s">
        <v>41</v>
      </c>
      <c r="B3" s="85"/>
      <c r="C3" s="85"/>
      <c r="D3" s="85"/>
      <c r="E3" s="85"/>
      <c r="F3" s="85"/>
      <c r="G3" s="85"/>
    </row>
    <row r="4" spans="1:7" ht="32.25" customHeight="1">
      <c r="A4" s="3" t="s">
        <v>24</v>
      </c>
      <c r="B4" s="76" t="s">
        <v>25</v>
      </c>
      <c r="C4" s="77"/>
      <c r="D4" s="3" t="s">
        <v>1</v>
      </c>
      <c r="E4" s="3" t="s">
        <v>2</v>
      </c>
      <c r="F4" s="3" t="s">
        <v>3</v>
      </c>
      <c r="G4" s="3" t="s">
        <v>4</v>
      </c>
    </row>
    <row r="5" spans="1:7" s="42" customFormat="1" ht="37.5" customHeight="1">
      <c r="A5" s="22" t="s">
        <v>26</v>
      </c>
      <c r="B5" s="78" t="s">
        <v>44</v>
      </c>
      <c r="C5" s="79"/>
      <c r="D5" s="22" t="s">
        <v>27</v>
      </c>
      <c r="E5" s="22">
        <v>1</v>
      </c>
      <c r="F5" s="40"/>
      <c r="G5" s="29">
        <f aca="true" t="shared" si="0" ref="G5:G10">ROUND(E5*F5,0)</f>
        <v>0</v>
      </c>
    </row>
    <row r="6" spans="1:7" s="42" customFormat="1" ht="34.5" customHeight="1">
      <c r="A6" s="22" t="s">
        <v>31</v>
      </c>
      <c r="B6" s="78" t="s">
        <v>45</v>
      </c>
      <c r="C6" s="79"/>
      <c r="D6" s="22" t="s">
        <v>27</v>
      </c>
      <c r="E6" s="22">
        <v>1</v>
      </c>
      <c r="F6" s="40"/>
      <c r="G6" s="29">
        <f t="shared" si="0"/>
        <v>0</v>
      </c>
    </row>
    <row r="7" spans="1:7" s="42" customFormat="1" ht="39" customHeight="1">
      <c r="A7" s="80" t="s">
        <v>58</v>
      </c>
      <c r="B7" s="80" t="s">
        <v>28</v>
      </c>
      <c r="C7" s="22" t="s">
        <v>104</v>
      </c>
      <c r="D7" s="22" t="s">
        <v>27</v>
      </c>
      <c r="E7" s="22">
        <v>1</v>
      </c>
      <c r="F7" s="40"/>
      <c r="G7" s="29">
        <f t="shared" si="0"/>
        <v>0</v>
      </c>
    </row>
    <row r="8" spans="1:7" s="42" customFormat="1" ht="35.25" customHeight="1">
      <c r="A8" s="81"/>
      <c r="B8" s="81"/>
      <c r="C8" s="22" t="s">
        <v>105</v>
      </c>
      <c r="D8" s="22" t="s">
        <v>27</v>
      </c>
      <c r="E8" s="22">
        <v>1</v>
      </c>
      <c r="F8" s="40">
        <v>185662</v>
      </c>
      <c r="G8" s="29">
        <f t="shared" si="0"/>
        <v>185662</v>
      </c>
    </row>
    <row r="9" spans="1:7" s="42" customFormat="1" ht="42" customHeight="1">
      <c r="A9" s="24" t="s">
        <v>40</v>
      </c>
      <c r="B9" s="78" t="s">
        <v>71</v>
      </c>
      <c r="C9" s="79"/>
      <c r="D9" s="24" t="s">
        <v>27</v>
      </c>
      <c r="E9" s="22">
        <v>1</v>
      </c>
      <c r="F9" s="40"/>
      <c r="G9" s="29">
        <f t="shared" si="0"/>
        <v>0</v>
      </c>
    </row>
    <row r="10" spans="1:7" s="42" customFormat="1" ht="37.5" customHeight="1">
      <c r="A10" s="22" t="s">
        <v>29</v>
      </c>
      <c r="B10" s="78" t="s">
        <v>30</v>
      </c>
      <c r="C10" s="79"/>
      <c r="D10" s="22" t="s">
        <v>27</v>
      </c>
      <c r="E10" s="22">
        <v>1</v>
      </c>
      <c r="F10" s="40"/>
      <c r="G10" s="29">
        <f t="shared" si="0"/>
        <v>0</v>
      </c>
    </row>
    <row r="11" spans="1:15" s="46" customFormat="1" ht="45.75" customHeight="1">
      <c r="A11" s="74" t="s">
        <v>21</v>
      </c>
      <c r="B11" s="74"/>
      <c r="C11" s="74"/>
      <c r="D11" s="74"/>
      <c r="E11" s="75">
        <f>ROUND(SUM(G5:G10),0)</f>
        <v>185662</v>
      </c>
      <c r="F11" s="75"/>
      <c r="G11" s="44" t="s">
        <v>19</v>
      </c>
      <c r="H11" s="45"/>
      <c r="I11" s="45"/>
      <c r="J11" s="45"/>
      <c r="K11" s="45"/>
      <c r="L11" s="45"/>
      <c r="M11" s="45"/>
      <c r="N11" s="45"/>
      <c r="O11" s="45"/>
    </row>
    <row r="12" ht="32.25" customHeight="1"/>
    <row r="13" ht="25.5" customHeight="1">
      <c r="A13" s="8"/>
    </row>
  </sheetData>
  <sheetProtection password="EFEC" sheet="1"/>
  <protectedRanges>
    <protectedRange sqref="F5:F7 F9:F10" name="区域1"/>
  </protectedRanges>
  <mergeCells count="12">
    <mergeCell ref="A1:G1"/>
    <mergeCell ref="B2:E2"/>
    <mergeCell ref="A3:G3"/>
    <mergeCell ref="A11:D11"/>
    <mergeCell ref="E11:F11"/>
    <mergeCell ref="B4:C4"/>
    <mergeCell ref="B5:C5"/>
    <mergeCell ref="B6:C6"/>
    <mergeCell ref="A7:A8"/>
    <mergeCell ref="B7:B8"/>
    <mergeCell ref="B9:C9"/>
    <mergeCell ref="B10:C10"/>
  </mergeCells>
  <printOptions/>
  <pageMargins left="0.7086614173228347" right="0.35433070866141736" top="0.7480314960629921" bottom="1.3385826771653544" header="0.31496062992125984" footer="3.7401574803149606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8">
      <selection activeCell="E17" sqref="E17"/>
    </sheetView>
  </sheetViews>
  <sheetFormatPr defaultColWidth="9.00390625" defaultRowHeight="14.25"/>
  <cols>
    <col min="1" max="1" width="10.00390625" style="1" customWidth="1"/>
    <col min="2" max="2" width="29.25390625" style="9" customWidth="1"/>
    <col min="3" max="3" width="8.25390625" style="1" customWidth="1"/>
    <col min="4" max="4" width="11.25390625" style="10" customWidth="1"/>
    <col min="5" max="5" width="9.375" style="11" customWidth="1"/>
    <col min="6" max="6" width="12.875" style="11" customWidth="1"/>
    <col min="7" max="8" width="9.00390625" style="1" customWidth="1"/>
    <col min="9" max="9" width="18.375" style="1" bestFit="1" customWidth="1"/>
    <col min="10" max="16384" width="9.00390625" style="1" customWidth="1"/>
  </cols>
  <sheetData>
    <row r="1" spans="1:6" ht="33.75" customHeight="1">
      <c r="A1" s="82" t="s">
        <v>0</v>
      </c>
      <c r="B1" s="82"/>
      <c r="C1" s="82"/>
      <c r="D1" s="82"/>
      <c r="E1" s="82"/>
      <c r="F1" s="82"/>
    </row>
    <row r="2" spans="1:6" ht="33.75" customHeight="1">
      <c r="A2" s="2" t="s">
        <v>18</v>
      </c>
      <c r="B2" s="87" t="str">
        <f>'第100章'!B2</f>
        <v>通州区通胡路(东关大桥东-东六环路)交通综合治理工程</v>
      </c>
      <c r="C2" s="87"/>
      <c r="D2" s="87"/>
      <c r="E2" s="88" t="s">
        <v>6</v>
      </c>
      <c r="F2" s="88"/>
    </row>
    <row r="3" spans="1:6" ht="38.25" customHeight="1">
      <c r="A3" s="85" t="s">
        <v>42</v>
      </c>
      <c r="B3" s="85"/>
      <c r="C3" s="85"/>
      <c r="D3" s="85"/>
      <c r="E3" s="85"/>
      <c r="F3" s="85"/>
    </row>
    <row r="4" spans="1:6" ht="32.25" customHeight="1">
      <c r="A4" s="3" t="s">
        <v>24</v>
      </c>
      <c r="B4" s="3" t="s">
        <v>25</v>
      </c>
      <c r="C4" s="3" t="s">
        <v>1</v>
      </c>
      <c r="D4" s="4" t="s">
        <v>2</v>
      </c>
      <c r="E4" s="5" t="s">
        <v>3</v>
      </c>
      <c r="F4" s="5" t="s">
        <v>4</v>
      </c>
    </row>
    <row r="5" spans="1:6" s="43" customFormat="1" ht="36.75" customHeight="1">
      <c r="A5" s="27" t="s">
        <v>49</v>
      </c>
      <c r="B5" s="6" t="s">
        <v>50</v>
      </c>
      <c r="C5" s="28" t="s">
        <v>27</v>
      </c>
      <c r="D5" s="48">
        <v>1</v>
      </c>
      <c r="E5" s="7"/>
      <c r="F5" s="29">
        <f>ROUND(D5*E5,0)</f>
        <v>0</v>
      </c>
    </row>
    <row r="6" spans="1:6" s="43" customFormat="1" ht="36.75" customHeight="1">
      <c r="A6" s="68" t="s">
        <v>100</v>
      </c>
      <c r="B6" s="69" t="s">
        <v>101</v>
      </c>
      <c r="C6" s="28"/>
      <c r="D6" s="49"/>
      <c r="E6" s="7"/>
      <c r="F6" s="29"/>
    </row>
    <row r="7" spans="1:6" s="43" customFormat="1" ht="36.75" customHeight="1">
      <c r="A7" s="27" t="s">
        <v>34</v>
      </c>
      <c r="B7" s="69" t="s">
        <v>102</v>
      </c>
      <c r="C7" s="70" t="s">
        <v>103</v>
      </c>
      <c r="D7" s="49">
        <v>16355.3</v>
      </c>
      <c r="E7" s="7"/>
      <c r="F7" s="29">
        <f aca="true" t="shared" si="0" ref="F7:F14">ROUND(D7*E7,0)</f>
        <v>0</v>
      </c>
    </row>
    <row r="8" spans="1:6" s="43" customFormat="1" ht="36.75" customHeight="1">
      <c r="A8" s="27" t="s">
        <v>51</v>
      </c>
      <c r="B8" s="6" t="s">
        <v>94</v>
      </c>
      <c r="C8" s="28" t="s">
        <v>57</v>
      </c>
      <c r="D8" s="49"/>
      <c r="E8" s="7"/>
      <c r="F8" s="29"/>
    </row>
    <row r="9" spans="1:6" s="43" customFormat="1" ht="36.75" customHeight="1">
      <c r="A9" s="27" t="s">
        <v>34</v>
      </c>
      <c r="B9" s="66" t="s">
        <v>92</v>
      </c>
      <c r="C9" s="28" t="s">
        <v>46</v>
      </c>
      <c r="D9" s="49">
        <v>860.5</v>
      </c>
      <c r="E9" s="7"/>
      <c r="F9" s="29">
        <f t="shared" si="0"/>
        <v>0</v>
      </c>
    </row>
    <row r="10" spans="1:6" s="43" customFormat="1" ht="36.75" customHeight="1">
      <c r="A10" s="27" t="s">
        <v>55</v>
      </c>
      <c r="B10" s="6" t="s">
        <v>95</v>
      </c>
      <c r="C10" s="70" t="s">
        <v>103</v>
      </c>
      <c r="D10" s="49">
        <f>986.3/0.01</f>
        <v>98630</v>
      </c>
      <c r="E10" s="7"/>
      <c r="F10" s="29">
        <f t="shared" si="0"/>
        <v>0</v>
      </c>
    </row>
    <row r="11" spans="1:6" s="43" customFormat="1" ht="36.75" customHeight="1">
      <c r="A11" s="67" t="s">
        <v>72</v>
      </c>
      <c r="B11" s="66" t="s">
        <v>86</v>
      </c>
      <c r="C11" s="28"/>
      <c r="D11" s="49"/>
      <c r="E11" s="7"/>
      <c r="F11" s="29"/>
    </row>
    <row r="12" spans="1:6" s="43" customFormat="1" ht="36.75" customHeight="1">
      <c r="A12" s="67" t="s">
        <v>34</v>
      </c>
      <c r="B12" s="66" t="s">
        <v>85</v>
      </c>
      <c r="C12" s="28" t="s">
        <v>56</v>
      </c>
      <c r="D12" s="71">
        <v>1843.68</v>
      </c>
      <c r="E12" s="7"/>
      <c r="F12" s="29">
        <f>ROUND(D12*E12,0)</f>
        <v>0</v>
      </c>
    </row>
    <row r="13" spans="1:6" s="43" customFormat="1" ht="36.75" customHeight="1">
      <c r="A13" s="27" t="s">
        <v>63</v>
      </c>
      <c r="B13" s="6" t="s">
        <v>64</v>
      </c>
      <c r="C13" s="28" t="s">
        <v>57</v>
      </c>
      <c r="D13" s="49"/>
      <c r="E13" s="7"/>
      <c r="F13" s="29"/>
    </row>
    <row r="14" spans="1:6" s="43" customFormat="1" ht="36.75" customHeight="1">
      <c r="A14" s="27" t="s">
        <v>34</v>
      </c>
      <c r="B14" s="6" t="s">
        <v>65</v>
      </c>
      <c r="C14" s="28" t="s">
        <v>46</v>
      </c>
      <c r="D14" s="49">
        <v>164.2</v>
      </c>
      <c r="E14" s="7"/>
      <c r="F14" s="29">
        <f t="shared" si="0"/>
        <v>0</v>
      </c>
    </row>
    <row r="15" spans="1:6" s="46" customFormat="1" ht="36" customHeight="1">
      <c r="A15" s="74" t="s">
        <v>37</v>
      </c>
      <c r="B15" s="74"/>
      <c r="C15" s="74"/>
      <c r="D15" s="86">
        <f>ROUND(SUM(F5:F14),0)</f>
        <v>0</v>
      </c>
      <c r="E15" s="86"/>
      <c r="F15" s="47" t="s">
        <v>19</v>
      </c>
    </row>
  </sheetData>
  <sheetProtection password="EFEC" sheet="1"/>
  <protectedRanges>
    <protectedRange sqref="E5 E7 E9:E10 E12 E14" name="区域1"/>
  </protectedRanges>
  <mergeCells count="6">
    <mergeCell ref="A15:C15"/>
    <mergeCell ref="D15:E15"/>
    <mergeCell ref="A1:F1"/>
    <mergeCell ref="B2:D2"/>
    <mergeCell ref="E2:F2"/>
    <mergeCell ref="A3:F3"/>
  </mergeCells>
  <printOptions horizontalCentered="1"/>
  <pageMargins left="0.7480314960629921" right="0.69" top="0.7874015748031497" bottom="1.7" header="0.5118110236220472" footer="2.1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25">
      <selection activeCell="F28" sqref="F28"/>
    </sheetView>
  </sheetViews>
  <sheetFormatPr defaultColWidth="9.00390625" defaultRowHeight="14.25"/>
  <cols>
    <col min="1" max="1" width="11.00390625" style="19" customWidth="1"/>
    <col min="2" max="2" width="28.375" style="12" customWidth="1"/>
    <col min="3" max="3" width="6.875" style="12" customWidth="1"/>
    <col min="4" max="4" width="11.00390625" style="20" customWidth="1"/>
    <col min="5" max="5" width="10.625" style="21" customWidth="1"/>
    <col min="6" max="6" width="13.125" style="21" customWidth="1"/>
    <col min="7" max="7" width="9.00390625" style="12" customWidth="1"/>
    <col min="8" max="8" width="14.625" style="12" customWidth="1"/>
    <col min="9" max="9" width="13.875" style="12" bestFit="1" customWidth="1"/>
    <col min="10" max="16384" width="9.00390625" style="12" customWidth="1"/>
  </cols>
  <sheetData>
    <row r="1" spans="1:6" ht="33" customHeight="1">
      <c r="A1" s="91" t="s">
        <v>0</v>
      </c>
      <c r="B1" s="91"/>
      <c r="C1" s="91"/>
      <c r="D1" s="91"/>
      <c r="E1" s="91"/>
      <c r="F1" s="91"/>
    </row>
    <row r="2" spans="1:6" ht="35.25" customHeight="1">
      <c r="A2" s="13" t="s">
        <v>18</v>
      </c>
      <c r="B2" s="92" t="str">
        <f>'第100章'!B2</f>
        <v>通州区通胡路(东关大桥东-东六环路)交通综合治理工程</v>
      </c>
      <c r="C2" s="92"/>
      <c r="D2" s="92"/>
      <c r="E2" s="93" t="s">
        <v>6</v>
      </c>
      <c r="F2" s="93"/>
    </row>
    <row r="3" spans="1:6" ht="38.25" customHeight="1">
      <c r="A3" s="94" t="s">
        <v>43</v>
      </c>
      <c r="B3" s="94"/>
      <c r="C3" s="94"/>
      <c r="D3" s="94"/>
      <c r="E3" s="94"/>
      <c r="F3" s="94"/>
    </row>
    <row r="4" spans="1:6" ht="32.25" customHeight="1">
      <c r="A4" s="14" t="s">
        <v>24</v>
      </c>
      <c r="B4" s="15" t="s">
        <v>25</v>
      </c>
      <c r="C4" s="15" t="s">
        <v>1</v>
      </c>
      <c r="D4" s="16" t="s">
        <v>2</v>
      </c>
      <c r="E4" s="17" t="s">
        <v>3</v>
      </c>
      <c r="F4" s="17" t="s">
        <v>4</v>
      </c>
    </row>
    <row r="5" spans="1:6" s="36" customFormat="1" ht="37.5" customHeight="1">
      <c r="A5" s="61" t="s">
        <v>87</v>
      </c>
      <c r="B5" s="58" t="s">
        <v>73</v>
      </c>
      <c r="C5" s="32" t="s">
        <v>57</v>
      </c>
      <c r="D5" s="33"/>
      <c r="E5" s="34"/>
      <c r="F5" s="35"/>
    </row>
    <row r="6" spans="1:6" s="36" customFormat="1" ht="37.5" customHeight="1">
      <c r="A6" s="30" t="s">
        <v>34</v>
      </c>
      <c r="B6" s="58" t="s">
        <v>74</v>
      </c>
      <c r="C6" s="32" t="s">
        <v>35</v>
      </c>
      <c r="D6" s="33">
        <v>227</v>
      </c>
      <c r="E6" s="34"/>
      <c r="F6" s="35">
        <f aca="true" t="shared" si="0" ref="F6:F28">ROUND(D6*E6,0)</f>
        <v>0</v>
      </c>
    </row>
    <row r="7" spans="1:6" s="36" customFormat="1" ht="37.5" customHeight="1">
      <c r="A7" s="57" t="s">
        <v>75</v>
      </c>
      <c r="B7" s="66" t="s">
        <v>106</v>
      </c>
      <c r="C7" s="32" t="s">
        <v>35</v>
      </c>
      <c r="D7" s="33">
        <v>227</v>
      </c>
      <c r="E7" s="34"/>
      <c r="F7" s="35">
        <f t="shared" si="0"/>
        <v>0</v>
      </c>
    </row>
    <row r="8" spans="1:6" s="36" customFormat="1" ht="37.5" customHeight="1">
      <c r="A8" s="30" t="s">
        <v>36</v>
      </c>
      <c r="B8" s="62" t="s">
        <v>107</v>
      </c>
      <c r="C8" s="32" t="s">
        <v>35</v>
      </c>
      <c r="D8" s="33">
        <v>4622</v>
      </c>
      <c r="E8" s="34"/>
      <c r="F8" s="35">
        <f t="shared" si="0"/>
        <v>0</v>
      </c>
    </row>
    <row r="9" spans="1:6" s="36" customFormat="1" ht="37.5" customHeight="1">
      <c r="A9" s="30" t="s">
        <v>66</v>
      </c>
      <c r="B9" s="31" t="s">
        <v>67</v>
      </c>
      <c r="C9" s="32" t="s">
        <v>57</v>
      </c>
      <c r="D9" s="33"/>
      <c r="E9" s="34"/>
      <c r="F9" s="35"/>
    </row>
    <row r="10" spans="1:6" s="36" customFormat="1" ht="37.5" customHeight="1">
      <c r="A10" s="30" t="s">
        <v>34</v>
      </c>
      <c r="B10" s="58" t="s">
        <v>76</v>
      </c>
      <c r="C10" s="32" t="s">
        <v>35</v>
      </c>
      <c r="D10" s="33">
        <v>3292</v>
      </c>
      <c r="E10" s="34"/>
      <c r="F10" s="35">
        <f t="shared" si="0"/>
        <v>0</v>
      </c>
    </row>
    <row r="11" spans="1:6" s="36" customFormat="1" ht="37.5" customHeight="1">
      <c r="A11" s="37" t="s">
        <v>48</v>
      </c>
      <c r="B11" s="62" t="s">
        <v>77</v>
      </c>
      <c r="C11" s="32" t="s">
        <v>35</v>
      </c>
      <c r="D11" s="33">
        <v>9600</v>
      </c>
      <c r="E11" s="34"/>
      <c r="F11" s="35">
        <f t="shared" si="0"/>
        <v>0</v>
      </c>
    </row>
    <row r="12" spans="1:6" s="36" customFormat="1" ht="37.5" customHeight="1">
      <c r="A12" s="30" t="s">
        <v>52</v>
      </c>
      <c r="B12" s="58" t="s">
        <v>78</v>
      </c>
      <c r="C12" s="32" t="s">
        <v>57</v>
      </c>
      <c r="D12" s="33"/>
      <c r="E12" s="34"/>
      <c r="F12" s="35"/>
    </row>
    <row r="13" spans="1:6" s="36" customFormat="1" ht="37.5" customHeight="1">
      <c r="A13" s="30" t="s">
        <v>34</v>
      </c>
      <c r="B13" s="58" t="s">
        <v>80</v>
      </c>
      <c r="C13" s="32" t="s">
        <v>35</v>
      </c>
      <c r="D13" s="33">
        <v>210</v>
      </c>
      <c r="E13" s="34"/>
      <c r="F13" s="35">
        <f t="shared" si="0"/>
        <v>0</v>
      </c>
    </row>
    <row r="14" spans="1:6" s="36" customFormat="1" ht="37.5" customHeight="1">
      <c r="A14" s="37" t="s">
        <v>48</v>
      </c>
      <c r="B14" s="62" t="s">
        <v>90</v>
      </c>
      <c r="C14" s="32" t="s">
        <v>35</v>
      </c>
      <c r="D14" s="33">
        <v>9600</v>
      </c>
      <c r="E14" s="34"/>
      <c r="F14" s="35">
        <f t="shared" si="0"/>
        <v>0</v>
      </c>
    </row>
    <row r="15" spans="1:6" s="36" customFormat="1" ht="37.5" customHeight="1">
      <c r="A15" s="30" t="s">
        <v>59</v>
      </c>
      <c r="B15" s="31" t="s">
        <v>60</v>
      </c>
      <c r="C15" s="32" t="s">
        <v>57</v>
      </c>
      <c r="D15" s="33"/>
      <c r="E15" s="34"/>
      <c r="F15" s="35"/>
    </row>
    <row r="16" spans="1:6" ht="37.5" customHeight="1">
      <c r="A16" s="59" t="s">
        <v>79</v>
      </c>
      <c r="B16" s="60" t="s">
        <v>81</v>
      </c>
      <c r="C16" s="26" t="s">
        <v>35</v>
      </c>
      <c r="D16" s="25">
        <v>210</v>
      </c>
      <c r="E16" s="18"/>
      <c r="F16" s="35">
        <f t="shared" si="0"/>
        <v>0</v>
      </c>
    </row>
    <row r="17" spans="1:6" ht="37.5" customHeight="1">
      <c r="A17" s="37" t="s">
        <v>61</v>
      </c>
      <c r="B17" s="38" t="s">
        <v>62</v>
      </c>
      <c r="C17" s="26" t="s">
        <v>57</v>
      </c>
      <c r="D17" s="25"/>
      <c r="E17" s="18"/>
      <c r="F17" s="35"/>
    </row>
    <row r="18" spans="1:6" ht="37.5" customHeight="1">
      <c r="A18" s="37" t="s">
        <v>34</v>
      </c>
      <c r="B18" s="66" t="s">
        <v>108</v>
      </c>
      <c r="C18" s="26" t="s">
        <v>35</v>
      </c>
      <c r="D18" s="25">
        <v>227</v>
      </c>
      <c r="E18" s="18"/>
      <c r="F18" s="35">
        <f t="shared" si="0"/>
        <v>0</v>
      </c>
    </row>
    <row r="19" spans="1:6" ht="37.5" customHeight="1">
      <c r="A19" s="64" t="s">
        <v>91</v>
      </c>
      <c r="B19" s="62" t="s">
        <v>109</v>
      </c>
      <c r="C19" s="26" t="s">
        <v>35</v>
      </c>
      <c r="D19" s="25">
        <v>98625</v>
      </c>
      <c r="E19" s="18"/>
      <c r="F19" s="35">
        <f t="shared" si="0"/>
        <v>0</v>
      </c>
    </row>
    <row r="20" spans="1:6" ht="37.5" customHeight="1">
      <c r="A20" s="37" t="s">
        <v>53</v>
      </c>
      <c r="B20" s="38" t="s">
        <v>68</v>
      </c>
      <c r="C20" s="26" t="s">
        <v>57</v>
      </c>
      <c r="D20" s="25"/>
      <c r="E20" s="18"/>
      <c r="F20" s="35"/>
    </row>
    <row r="21" spans="1:6" ht="37.5" customHeight="1">
      <c r="A21" s="37" t="s">
        <v>34</v>
      </c>
      <c r="B21" s="60" t="s">
        <v>82</v>
      </c>
      <c r="C21" s="26" t="s">
        <v>47</v>
      </c>
      <c r="D21" s="25">
        <v>5280</v>
      </c>
      <c r="E21" s="18"/>
      <c r="F21" s="35">
        <f t="shared" si="0"/>
        <v>0</v>
      </c>
    </row>
    <row r="22" spans="1:6" ht="37.5" customHeight="1">
      <c r="A22" s="37" t="s">
        <v>48</v>
      </c>
      <c r="B22" s="60" t="s">
        <v>83</v>
      </c>
      <c r="C22" s="26" t="s">
        <v>47</v>
      </c>
      <c r="D22" s="25">
        <v>4247</v>
      </c>
      <c r="E22" s="18"/>
      <c r="F22" s="35">
        <f t="shared" si="0"/>
        <v>0</v>
      </c>
    </row>
    <row r="23" spans="1:6" ht="37.5" customHeight="1">
      <c r="A23" s="37" t="s">
        <v>69</v>
      </c>
      <c r="B23" s="38" t="s">
        <v>54</v>
      </c>
      <c r="C23" s="26" t="s">
        <v>57</v>
      </c>
      <c r="D23" s="25"/>
      <c r="E23" s="18"/>
      <c r="F23" s="35"/>
    </row>
    <row r="24" spans="1:6" ht="37.5" customHeight="1">
      <c r="A24" s="37" t="s">
        <v>34</v>
      </c>
      <c r="B24" s="63" t="s">
        <v>89</v>
      </c>
      <c r="C24" s="26" t="s">
        <v>35</v>
      </c>
      <c r="D24" s="25">
        <v>12227.1</v>
      </c>
      <c r="E24" s="72"/>
      <c r="F24" s="35">
        <f t="shared" si="0"/>
        <v>0</v>
      </c>
    </row>
    <row r="25" spans="1:6" ht="37.5" customHeight="1">
      <c r="A25" s="64" t="s">
        <v>96</v>
      </c>
      <c r="B25" s="63" t="s">
        <v>97</v>
      </c>
      <c r="C25" s="26"/>
      <c r="D25" s="25"/>
      <c r="E25" s="39"/>
      <c r="F25" s="35"/>
    </row>
    <row r="26" spans="1:6" ht="37.5" customHeight="1">
      <c r="A26" s="37" t="s">
        <v>34</v>
      </c>
      <c r="B26" s="63" t="s">
        <v>99</v>
      </c>
      <c r="C26" s="26" t="s">
        <v>70</v>
      </c>
      <c r="D26" s="73">
        <v>42</v>
      </c>
      <c r="E26" s="72"/>
      <c r="F26" s="35">
        <f t="shared" si="0"/>
        <v>0</v>
      </c>
    </row>
    <row r="27" spans="1:6" ht="37.5" customHeight="1">
      <c r="A27" s="64" t="s">
        <v>48</v>
      </c>
      <c r="B27" s="60" t="s">
        <v>98</v>
      </c>
      <c r="C27" s="26" t="s">
        <v>70</v>
      </c>
      <c r="D27" s="73">
        <v>112</v>
      </c>
      <c r="E27" s="72"/>
      <c r="F27" s="35">
        <f t="shared" si="0"/>
        <v>0</v>
      </c>
    </row>
    <row r="28" spans="1:6" ht="37.5" customHeight="1">
      <c r="A28" s="64" t="s">
        <v>88</v>
      </c>
      <c r="B28" s="60" t="s">
        <v>84</v>
      </c>
      <c r="C28" s="26" t="s">
        <v>70</v>
      </c>
      <c r="D28" s="73">
        <v>15</v>
      </c>
      <c r="E28" s="72"/>
      <c r="F28" s="35">
        <f t="shared" si="0"/>
        <v>0</v>
      </c>
    </row>
    <row r="29" spans="1:6" s="50" customFormat="1" ht="37.5" customHeight="1">
      <c r="A29" s="89" t="s">
        <v>38</v>
      </c>
      <c r="B29" s="89"/>
      <c r="C29" s="89"/>
      <c r="D29" s="90">
        <f>ROUND(SUM(F5:F28),0)</f>
        <v>0</v>
      </c>
      <c r="E29" s="90"/>
      <c r="F29" s="17" t="s">
        <v>19</v>
      </c>
    </row>
  </sheetData>
  <sheetProtection password="EFEC" sheet="1"/>
  <protectedRanges>
    <protectedRange sqref="E6:E8 E10:E11 E13:E14 E16 E18:E19 E21:E22 E24 E26:E28" name="区域1"/>
  </protectedRanges>
  <mergeCells count="6">
    <mergeCell ref="A29:C29"/>
    <mergeCell ref="D29:E29"/>
    <mergeCell ref="A1:F1"/>
    <mergeCell ref="B2:D2"/>
    <mergeCell ref="E2:F2"/>
    <mergeCell ref="A3:F3"/>
  </mergeCells>
  <printOptions horizontalCentered="1"/>
  <pageMargins left="0.7480314960629921" right="0.7480314960629921" top="0.62" bottom="1.31" header="0.5118110236220472" footer="0.9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G6" sqref="G6"/>
    </sheetView>
  </sheetViews>
  <sheetFormatPr defaultColWidth="9.00390625" defaultRowHeight="14.25"/>
  <cols>
    <col min="1" max="2" width="7.375" style="0" customWidth="1"/>
    <col min="3" max="3" width="45.875" style="0" customWidth="1"/>
    <col min="4" max="4" width="18.00390625" style="0" customWidth="1"/>
  </cols>
  <sheetData>
    <row r="1" spans="1:4" ht="33" customHeight="1">
      <c r="A1" s="96" t="s">
        <v>7</v>
      </c>
      <c r="B1" s="96"/>
      <c r="C1" s="96"/>
      <c r="D1" s="96"/>
    </row>
    <row r="2" spans="1:5" ht="39" customHeight="1">
      <c r="A2" s="99" t="str">
        <f>"工程名称："&amp;'第100章'!B2</f>
        <v>工程名称：通州区通胡路(东关大桥东-东六环路)交通综合治理工程</v>
      </c>
      <c r="B2" s="99"/>
      <c r="C2" s="99"/>
      <c r="D2" s="65" t="s">
        <v>6</v>
      </c>
      <c r="E2" s="41"/>
    </row>
    <row r="3" spans="1:4" s="53" customFormat="1" ht="39" customHeight="1">
      <c r="A3" s="51" t="s">
        <v>8</v>
      </c>
      <c r="B3" s="51" t="s">
        <v>9</v>
      </c>
      <c r="C3" s="51" t="s">
        <v>10</v>
      </c>
      <c r="D3" s="52" t="s">
        <v>20</v>
      </c>
    </row>
    <row r="4" spans="1:4" s="53" customFormat="1" ht="30.75" customHeight="1">
      <c r="A4" s="54">
        <v>1</v>
      </c>
      <c r="B4" s="54">
        <v>100</v>
      </c>
      <c r="C4" s="54" t="s">
        <v>11</v>
      </c>
      <c r="D4" s="55">
        <f>'第100章'!E11</f>
        <v>185662</v>
      </c>
    </row>
    <row r="5" spans="1:4" s="53" customFormat="1" ht="30.75" customHeight="1">
      <c r="A5" s="54">
        <v>2</v>
      </c>
      <c r="B5" s="54">
        <v>200</v>
      </c>
      <c r="C5" s="54" t="s">
        <v>12</v>
      </c>
      <c r="D5" s="55">
        <f>'第200章'!D15</f>
        <v>0</v>
      </c>
    </row>
    <row r="6" spans="1:4" s="53" customFormat="1" ht="30.75" customHeight="1">
      <c r="A6" s="54">
        <v>3</v>
      </c>
      <c r="B6" s="54">
        <v>300</v>
      </c>
      <c r="C6" s="54" t="s">
        <v>13</v>
      </c>
      <c r="D6" s="55">
        <f>'第300章 '!D29:E29</f>
        <v>0</v>
      </c>
    </row>
    <row r="7" spans="1:4" s="53" customFormat="1" ht="30.75" customHeight="1">
      <c r="A7" s="54">
        <v>4</v>
      </c>
      <c r="B7" s="54">
        <v>400</v>
      </c>
      <c r="C7" s="54" t="s">
        <v>14</v>
      </c>
      <c r="D7" s="55"/>
    </row>
    <row r="8" spans="1:4" s="53" customFormat="1" ht="30.75" customHeight="1">
      <c r="A8" s="54">
        <v>5</v>
      </c>
      <c r="B8" s="54">
        <v>500</v>
      </c>
      <c r="C8" s="54" t="s">
        <v>15</v>
      </c>
      <c r="D8" s="55"/>
    </row>
    <row r="9" spans="1:4" s="53" customFormat="1" ht="30.75" customHeight="1">
      <c r="A9" s="54">
        <v>6</v>
      </c>
      <c r="B9" s="54">
        <v>600</v>
      </c>
      <c r="C9" s="54" t="s">
        <v>16</v>
      </c>
      <c r="D9" s="55"/>
    </row>
    <row r="10" spans="1:4" s="53" customFormat="1" ht="30.75" customHeight="1">
      <c r="A10" s="54">
        <v>7</v>
      </c>
      <c r="B10" s="54">
        <v>700</v>
      </c>
      <c r="C10" s="54" t="s">
        <v>17</v>
      </c>
      <c r="D10" s="55"/>
    </row>
    <row r="11" spans="1:4" s="53" customFormat="1" ht="35.25" customHeight="1">
      <c r="A11" s="54">
        <v>8</v>
      </c>
      <c r="B11" s="95" t="s">
        <v>22</v>
      </c>
      <c r="C11" s="95"/>
      <c r="D11" s="56">
        <f>SUM(D4:D10)</f>
        <v>185662</v>
      </c>
    </row>
    <row r="12" spans="1:4" s="53" customFormat="1" ht="35.25" customHeight="1">
      <c r="A12" s="54">
        <v>9</v>
      </c>
      <c r="B12" s="95" t="s">
        <v>23</v>
      </c>
      <c r="C12" s="95"/>
      <c r="D12" s="56"/>
    </row>
    <row r="13" spans="1:4" s="53" customFormat="1" ht="35.25" customHeight="1">
      <c r="A13" s="54">
        <v>10</v>
      </c>
      <c r="B13" s="95" t="s">
        <v>39</v>
      </c>
      <c r="C13" s="95"/>
      <c r="D13" s="56">
        <f>ROUND((12377448*0.015),0)</f>
        <v>185662</v>
      </c>
    </row>
    <row r="14" spans="1:4" s="53" customFormat="1" ht="35.25" customHeight="1">
      <c r="A14" s="54">
        <v>11</v>
      </c>
      <c r="B14" s="97" t="s">
        <v>32</v>
      </c>
      <c r="C14" s="97"/>
      <c r="D14" s="56">
        <f>ROUND(D11-D12-D13,0)</f>
        <v>0</v>
      </c>
    </row>
    <row r="15" spans="1:4" s="53" customFormat="1" ht="35.25" customHeight="1">
      <c r="A15" s="54">
        <v>12</v>
      </c>
      <c r="B15" s="98" t="s">
        <v>110</v>
      </c>
      <c r="C15" s="95"/>
      <c r="D15" s="56">
        <f>ROUND(D14*5%,0)</f>
        <v>0</v>
      </c>
    </row>
    <row r="16" spans="1:4" s="53" customFormat="1" ht="35.25" customHeight="1">
      <c r="A16" s="54">
        <v>13</v>
      </c>
      <c r="B16" s="95" t="s">
        <v>33</v>
      </c>
      <c r="C16" s="95"/>
      <c r="D16" s="56">
        <f>D11+D15</f>
        <v>185662</v>
      </c>
    </row>
  </sheetData>
  <sheetProtection password="EFEC" sheet="1"/>
  <mergeCells count="8">
    <mergeCell ref="B13:C13"/>
    <mergeCell ref="A1:D1"/>
    <mergeCell ref="B11:C11"/>
    <mergeCell ref="B12:C12"/>
    <mergeCell ref="B16:C16"/>
    <mergeCell ref="B14:C14"/>
    <mergeCell ref="B15:C15"/>
    <mergeCell ref="A2:C2"/>
  </mergeCells>
  <printOptions horizontalCentered="1"/>
  <pageMargins left="0.7" right="0.7" top="0.75" bottom="0.71" header="0.3" footer="2.17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2017-08-18T01:49:40Z</cp:lastPrinted>
  <dcterms:created xsi:type="dcterms:W3CDTF">2008-04-07T07:00:19Z</dcterms:created>
  <dcterms:modified xsi:type="dcterms:W3CDTF">2017-08-18T01:58:11Z</dcterms:modified>
  <cp:category/>
  <cp:version/>
  <cp:contentType/>
  <cp:contentStatus/>
</cp:coreProperties>
</file>