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2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<sst xmlns="http://schemas.openxmlformats.org/spreadsheetml/2006/main" count="202" uniqueCount="121">
  <si>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</si>
  <si>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</si>
  <si>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</si>
  <si>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</si>
  <si>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</si>
  <si>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</si>
  <si>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</si>
  <si>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</si>
  <si>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</si>
  <si>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</si>
  <si>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</si>
  <si>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</si>
  <si>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</si>
  <si>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</si>
  <si>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</si>
  <si>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</si>
  <si>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</si>
  <si>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</si>
  <si>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</si>
  <si>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</si>
  <si>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</si>
  <si>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</si>
  <si>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</si>
  <si>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</si>
  <si>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</si>
  <si>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</si>
  <si>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</si>
  <si>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</si>
  <si>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</si>
  <si>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</si>
  <si>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</si>
  <si>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</si>
  <si>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</si>
  <si>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308-2</t>
  </si>
  <si>
    <t>103-1</t>
  </si>
  <si>
    <t>202-4</t>
  </si>
  <si>
    <t>铣刨旧路</t>
  </si>
  <si>
    <t>309-1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</si>
  <si>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</si>
  <si>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</si>
  <si>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</si>
  <si>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</si>
  <si>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</si>
  <si>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</si>
  <si>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</si>
  <si>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308-1</t>
  </si>
  <si>
    <t>细粒式沥青混凝土</t>
  </si>
  <si>
    <t>309-2</t>
  </si>
  <si>
    <t>中粒式沥青混凝土</t>
  </si>
  <si>
    <t>粗粒式沥青混凝土</t>
  </si>
  <si>
    <t>310-2</t>
  </si>
  <si>
    <t>313-5</t>
  </si>
  <si>
    <t>混凝土预制块路缘石</t>
  </si>
  <si>
    <t>-c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</si>
  <si>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</si>
  <si>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</si>
  <si>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</si>
  <si>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</si>
  <si>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</si>
  <si>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</si>
  <si>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</si>
  <si>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</si>
  <si>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</si>
  <si>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临时道路、交通导改及设施保护（暂估价）</t>
  </si>
  <si>
    <t>202-3</t>
  </si>
  <si>
    <t>拆除结构物</t>
  </si>
  <si>
    <t>-d</t>
  </si>
  <si>
    <t>透层</t>
  </si>
  <si>
    <t>黏层</t>
  </si>
  <si>
    <t>改性乳化沥青粘层</t>
  </si>
  <si>
    <t>308-3</t>
  </si>
  <si>
    <t>m</t>
  </si>
  <si>
    <t>309-3</t>
  </si>
  <si>
    <t>封层</t>
  </si>
  <si>
    <t>乙1立缘石（12*30*49.5）</t>
  </si>
  <si>
    <t>人行步道</t>
  </si>
  <si>
    <t>314-3</t>
  </si>
  <si>
    <t>雨水口、检查井</t>
  </si>
  <si>
    <t>个</t>
  </si>
  <si>
    <t>大兴区兴亦路预防性养护工程</t>
  </si>
  <si>
    <t>铣刨旧路面层  均厚1cm</t>
  </si>
  <si>
    <t>铣刨旧路面层  厚4cm</t>
  </si>
  <si>
    <t>铣刨旧路面层  厚5cm</t>
  </si>
  <si>
    <t>铣刨旧路面层  厚7cm</t>
  </si>
  <si>
    <t>-e</t>
  </si>
  <si>
    <t>铣刨旧路基层  厚18cm</t>
  </si>
  <si>
    <t>202-5</t>
  </si>
  <si>
    <t>回收沥青混合料旧料（使用8年以内）</t>
  </si>
  <si>
    <t>t</t>
  </si>
  <si>
    <t>203-1</t>
  </si>
  <si>
    <t>路基挖方</t>
  </si>
  <si>
    <t>挖土方</t>
  </si>
  <si>
    <t>m3</t>
  </si>
  <si>
    <t>205-1</t>
  </si>
  <si>
    <t>软土地基处理</t>
  </si>
  <si>
    <t>-o</t>
  </si>
  <si>
    <t>旧路粒料回填   20cm</t>
  </si>
  <si>
    <t>310-3</t>
  </si>
  <si>
    <t>MS-2型微表处（两层，单层0.6cm，石灰岩）</t>
  </si>
  <si>
    <t>L型-甲1立缘石(12*35*49.5cm)</t>
  </si>
  <si>
    <t>乙2立缘石（8/10*30*49.5）</t>
  </si>
  <si>
    <t>乙3平缘石（10*20*49.5）</t>
  </si>
  <si>
    <t>树池框</t>
  </si>
  <si>
    <t>套</t>
  </si>
  <si>
    <t>313-6</t>
  </si>
  <si>
    <t>透水步道方砖  5cm</t>
  </si>
  <si>
    <t>更换破损雨水篦子（双篦）</t>
  </si>
  <si>
    <t>井口加固</t>
  </si>
  <si>
    <r>
      <t>304-</t>
    </r>
    <r>
      <rPr>
        <sz val="12"/>
        <color indexed="8"/>
        <rFont val="宋体"/>
        <family val="0"/>
      </rPr>
      <t>4</t>
    </r>
  </si>
  <si>
    <t>旧路粒料掺灰（厂拌，5%水泥+30%碎石）  18cm</t>
  </si>
  <si>
    <t>厂拌冷再生（底）基层</t>
  </si>
  <si>
    <t>AC-13C(热再生）  4cm</t>
  </si>
  <si>
    <t>AC-13C(热再生,掺0.4%抗车辙剂）  4cm</t>
  </si>
  <si>
    <t>AC-13C（热再生）   5cm</t>
  </si>
  <si>
    <t>AC-20C(热再生）  5cm</t>
  </si>
  <si>
    <t>AC-25C(热再生）  7cm</t>
  </si>
  <si>
    <t>NovaChip超薄磨耗层（B型）(玄武岩，含NovaBond改性乳化沥青粘层)  2cm</t>
  </si>
  <si>
    <t>清理与掘除</t>
  </si>
  <si>
    <t>202-1</t>
  </si>
  <si>
    <t xml:space="preserve">贴缝  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</si>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</sst>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</numFmts>
  <fonts count="5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 applyProtection="1">
      <alignment horizontal="center" vertical="center" shrinkToFit="1"/>
      <protection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184" fontId="47" fillId="0" borderId="10" xfId="0" applyNumberFormat="1" applyFont="1" applyFill="1" applyBorder="1" applyAlignment="1" applyProtection="1">
      <alignment horizontal="center" vertical="center" shrinkToFit="1"/>
      <protection/>
    </xf>
    <xf numFmtId="185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9" fillId="0" borderId="10" xfId="0" applyNumberFormat="1" applyFont="1" applyFill="1" applyBorder="1" applyAlignment="1">
      <alignment horizontal="center" vertical="center"/>
    </xf>
    <xf numFmtId="184" fontId="50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4" fontId="5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shrinkToFi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8" fillId="0" borderId="10" xfId="40" applyFont="1" applyFill="1" applyBorder="1" applyAlignment="1">
      <alignment horizontal="right" vertical="center" wrapText="1"/>
      <protection/>
    </xf>
    <xf numFmtId="2" fontId="7" fillId="0" borderId="10" xfId="40" applyNumberFormat="1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1" fontId="7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7" fillId="0" borderId="10" xfId="40" applyFont="1" applyFill="1" applyBorder="1" applyAlignment="1">
      <alignment horizontal="left" vertical="center" wrapText="1"/>
      <protection/>
    </xf>
    <xf numFmtId="0" fontId="52" fillId="0" borderId="10" xfId="40" applyFont="1" applyFill="1" applyBorder="1" applyAlignment="1">
      <alignment horizontal="left" vertical="center" wrapText="1"/>
      <protection/>
    </xf>
    <xf numFmtId="185" fontId="53" fillId="0" borderId="10" xfId="0" applyNumberFormat="1" applyFont="1" applyFill="1" applyBorder="1" applyAlignment="1">
      <alignment horizontal="center" vertical="center" shrinkToFit="1"/>
    </xf>
    <xf numFmtId="184" fontId="47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85" fontId="5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Border="1" applyAlignment="1" applyProtection="1">
      <alignment horizontal="left" vertical="center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I6" sqref="I6"/>
    </sheetView>
  </sheetViews>
  <sheetFormatPr defaultColWidth="9.00390625" defaultRowHeight="14.25"/>
  <cols>
    <col min="1" max="1" width="9.50390625" style="8" customWidth="1"/>
    <col min="2" max="2" width="27.00390625" style="8" customWidth="1"/>
    <col min="3" max="3" width="9.00390625" style="8" customWidth="1"/>
    <col min="4" max="4" width="11.25390625" style="8" customWidth="1"/>
    <col min="5" max="5" width="10.625" style="8" customWidth="1"/>
    <col min="6" max="6" width="11.75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51" t="s">
        <v>0</v>
      </c>
      <c r="B1" s="51"/>
      <c r="C1" s="51"/>
      <c r="D1" s="51"/>
      <c r="E1" s="51"/>
      <c r="F1" s="51"/>
    </row>
    <row r="2" spans="1:5" ht="33" customHeight="1">
      <c r="A2" s="8" t="s">
        <v>18</v>
      </c>
      <c r="B2" s="52" t="s">
        <v>79</v>
      </c>
      <c r="C2" s="52"/>
      <c r="D2" s="52"/>
      <c r="E2" s="8" t="s">
        <v>5</v>
      </c>
    </row>
    <row r="3" spans="1:6" s="9" customFormat="1" ht="39" customHeight="1">
      <c r="A3" s="53" t="s">
        <v>38</v>
      </c>
      <c r="B3" s="53"/>
      <c r="C3" s="53"/>
      <c r="D3" s="53"/>
      <c r="E3" s="53"/>
      <c r="F3" s="53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9.75" customHeight="1">
      <c r="A5" s="27" t="s">
        <v>24</v>
      </c>
      <c r="B5" s="28" t="s">
        <v>41</v>
      </c>
      <c r="C5" s="27" t="s">
        <v>25</v>
      </c>
      <c r="D5" s="27">
        <v>1</v>
      </c>
      <c r="E5" s="48"/>
      <c r="F5" s="11">
        <f>ROUND(D5*E5,0)</f>
        <v>0</v>
      </c>
    </row>
    <row r="6" spans="1:6" ht="39.75" customHeight="1">
      <c r="A6" s="27" t="s">
        <v>29</v>
      </c>
      <c r="B6" s="28" t="s">
        <v>42</v>
      </c>
      <c r="C6" s="27" t="s">
        <v>25</v>
      </c>
      <c r="D6" s="27">
        <v>1</v>
      </c>
      <c r="E6" s="48"/>
      <c r="F6" s="11">
        <f>ROUND(D6*E6,0)</f>
        <v>0</v>
      </c>
    </row>
    <row r="7" spans="1:6" ht="39.75" customHeight="1">
      <c r="A7" s="27" t="s">
        <v>43</v>
      </c>
      <c r="B7" s="28" t="s">
        <v>26</v>
      </c>
      <c r="C7" s="27" t="s">
        <v>25</v>
      </c>
      <c r="D7" s="27">
        <v>1</v>
      </c>
      <c r="E7" s="48"/>
      <c r="F7" s="11">
        <f>ROUND(D7*E7,0)</f>
        <v>0</v>
      </c>
    </row>
    <row r="8" spans="1:6" ht="39.75" customHeight="1">
      <c r="A8" s="27" t="s">
        <v>34</v>
      </c>
      <c r="B8" s="33" t="s">
        <v>63</v>
      </c>
      <c r="C8" s="27" t="s">
        <v>25</v>
      </c>
      <c r="D8" s="27">
        <v>1</v>
      </c>
      <c r="E8" s="48">
        <v>53974</v>
      </c>
      <c r="F8" s="11">
        <f>ROUND(D8*E8,0)</f>
        <v>53974</v>
      </c>
    </row>
    <row r="9" spans="1:6" ht="39.75" customHeight="1">
      <c r="A9" s="27" t="s">
        <v>27</v>
      </c>
      <c r="B9" s="28" t="s">
        <v>28</v>
      </c>
      <c r="C9" s="27" t="s">
        <v>25</v>
      </c>
      <c r="D9" s="27">
        <v>1</v>
      </c>
      <c r="E9" s="48"/>
      <c r="F9" s="11">
        <f>ROUND(D9*E9,0)</f>
        <v>0</v>
      </c>
    </row>
    <row r="10" spans="1:14" ht="45.75" customHeight="1">
      <c r="A10" s="54" t="s">
        <v>21</v>
      </c>
      <c r="B10" s="54"/>
      <c r="C10" s="54"/>
      <c r="D10" s="55">
        <f>ROUND(SUM(F5:F9),0)</f>
        <v>53974</v>
      </c>
      <c r="E10" s="55"/>
      <c r="F10" s="12" t="s">
        <v>19</v>
      </c>
      <c r="G10" s="13"/>
      <c r="H10" s="13"/>
      <c r="I10" s="13"/>
      <c r="J10" s="13"/>
      <c r="K10" s="13"/>
      <c r="L10" s="13"/>
      <c r="M10" s="13"/>
      <c r="N10" s="13"/>
    </row>
    <row r="11" ht="32.25" customHeight="1"/>
    <row r="12" ht="25.5" customHeight="1">
      <c r="A12" s="14"/>
    </row>
  </sheetData>
  <sheetProtection password="C4F9" sheet="1"/>
  <protectedRanges>
    <protectedRange sqref="E5:E7 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7" sqref="C7:D7"/>
    </sheetView>
  </sheetViews>
  <sheetFormatPr defaultColWidth="9.00390625" defaultRowHeight="14.25"/>
  <cols>
    <col min="1" max="1" width="11.00390625" style="8" customWidth="1"/>
    <col min="2" max="2" width="25.75390625" style="20" customWidth="1"/>
    <col min="3" max="3" width="9.50390625" style="8" customWidth="1"/>
    <col min="4" max="4" width="11.625" style="21" bestFit="1" customWidth="1"/>
    <col min="5" max="5" width="10.25390625" style="22" customWidth="1"/>
    <col min="6" max="6" width="12.125" style="22" customWidth="1"/>
    <col min="7" max="7" width="12.25390625" style="8" customWidth="1"/>
    <col min="8" max="16384" width="9.00390625" style="8" customWidth="1"/>
  </cols>
  <sheetData>
    <row r="1" spans="1:6" ht="42.75" customHeight="1">
      <c r="A1" s="51" t="s">
        <v>0</v>
      </c>
      <c r="B1" s="51"/>
      <c r="C1" s="51"/>
      <c r="D1" s="51"/>
      <c r="E1" s="51"/>
      <c r="F1" s="51"/>
    </row>
    <row r="2" spans="1:6" ht="42.75" customHeight="1">
      <c r="A2" s="15" t="s">
        <v>18</v>
      </c>
      <c r="B2" s="56" t="str">
        <f>'第100章'!B2</f>
        <v>大兴区兴亦路预防性养护工程</v>
      </c>
      <c r="C2" s="56"/>
      <c r="D2" s="56"/>
      <c r="E2" s="57" t="s">
        <v>6</v>
      </c>
      <c r="F2" s="57"/>
    </row>
    <row r="3" spans="1:6" ht="38.25" customHeight="1">
      <c r="A3" s="53" t="s">
        <v>39</v>
      </c>
      <c r="B3" s="53"/>
      <c r="C3" s="53"/>
      <c r="D3" s="53"/>
      <c r="E3" s="53"/>
      <c r="F3" s="53"/>
    </row>
    <row r="4" spans="1:6" ht="38.25" customHeight="1">
      <c r="A4" s="10" t="s">
        <v>22</v>
      </c>
      <c r="B4" s="16" t="s">
        <v>23</v>
      </c>
      <c r="C4" s="10" t="s">
        <v>1</v>
      </c>
      <c r="D4" s="17" t="s">
        <v>2</v>
      </c>
      <c r="E4" s="34" t="s">
        <v>3</v>
      </c>
      <c r="F4" s="34" t="s">
        <v>4</v>
      </c>
    </row>
    <row r="5" spans="1:6" ht="33.75" customHeight="1">
      <c r="A5" s="36" t="s">
        <v>118</v>
      </c>
      <c r="B5" s="37" t="s">
        <v>117</v>
      </c>
      <c r="C5" s="36" t="s">
        <v>25</v>
      </c>
      <c r="D5" s="35">
        <v>1</v>
      </c>
      <c r="E5" s="49"/>
      <c r="F5" s="24">
        <f>ROUND(D5*E5,0)</f>
        <v>0</v>
      </c>
    </row>
    <row r="6" spans="1:6" ht="33.75" customHeight="1">
      <c r="A6" s="36" t="s">
        <v>64</v>
      </c>
      <c r="B6" s="37" t="s">
        <v>65</v>
      </c>
      <c r="C6" s="36" t="s">
        <v>25</v>
      </c>
      <c r="D6" s="35">
        <v>1</v>
      </c>
      <c r="E6" s="49"/>
      <c r="F6" s="24">
        <f>ROUND(D6*E6,0)</f>
        <v>0</v>
      </c>
    </row>
    <row r="7" spans="1:6" ht="33.75" customHeight="1">
      <c r="A7" s="36" t="s">
        <v>35</v>
      </c>
      <c r="B7" s="37" t="s">
        <v>36</v>
      </c>
      <c r="C7" s="36" t="s">
        <v>30</v>
      </c>
      <c r="D7" s="38" t="s">
        <v>30</v>
      </c>
      <c r="E7" s="49"/>
      <c r="F7" s="24"/>
    </row>
    <row r="8" spans="1:6" ht="33.75" customHeight="1">
      <c r="A8" s="40" t="s">
        <v>31</v>
      </c>
      <c r="B8" s="37" t="s">
        <v>80</v>
      </c>
      <c r="C8" s="36" t="s">
        <v>32</v>
      </c>
      <c r="D8" s="29">
        <v>50622</v>
      </c>
      <c r="E8" s="49"/>
      <c r="F8" s="24">
        <f aca="true" t="shared" si="0" ref="F8:F13">ROUND(D8*E8,0)</f>
        <v>0</v>
      </c>
    </row>
    <row r="9" spans="1:6" ht="33.75" customHeight="1">
      <c r="A9" s="40" t="s">
        <v>44</v>
      </c>
      <c r="B9" s="37" t="s">
        <v>81</v>
      </c>
      <c r="C9" s="36" t="s">
        <v>32</v>
      </c>
      <c r="D9" s="29">
        <f>8295+19935</f>
        <v>28230</v>
      </c>
      <c r="E9" s="49"/>
      <c r="F9" s="24">
        <f t="shared" si="0"/>
        <v>0</v>
      </c>
    </row>
    <row r="10" spans="1:6" ht="33.75" customHeight="1">
      <c r="A10" s="40" t="s">
        <v>53</v>
      </c>
      <c r="B10" s="37" t="s">
        <v>82</v>
      </c>
      <c r="C10" s="36" t="s">
        <v>32</v>
      </c>
      <c r="D10" s="29">
        <f>8295+657</f>
        <v>8952</v>
      </c>
      <c r="E10" s="49"/>
      <c r="F10" s="24">
        <f t="shared" si="0"/>
        <v>0</v>
      </c>
    </row>
    <row r="11" spans="1:6" ht="33.75" customHeight="1">
      <c r="A11" s="40" t="s">
        <v>66</v>
      </c>
      <c r="B11" s="37" t="s">
        <v>83</v>
      </c>
      <c r="C11" s="36" t="s">
        <v>32</v>
      </c>
      <c r="D11" s="29">
        <v>8295</v>
      </c>
      <c r="E11" s="49"/>
      <c r="F11" s="24">
        <f t="shared" si="0"/>
        <v>0</v>
      </c>
    </row>
    <row r="12" spans="1:6" ht="33.75" customHeight="1">
      <c r="A12" s="40" t="s">
        <v>84</v>
      </c>
      <c r="B12" s="37" t="s">
        <v>85</v>
      </c>
      <c r="C12" s="36" t="s">
        <v>32</v>
      </c>
      <c r="D12" s="29">
        <v>9924.7</v>
      </c>
      <c r="E12" s="49"/>
      <c r="F12" s="24">
        <f t="shared" si="0"/>
        <v>0</v>
      </c>
    </row>
    <row r="13" spans="1:6" ht="33.75" customHeight="1">
      <c r="A13" s="40" t="s">
        <v>86</v>
      </c>
      <c r="B13" s="37" t="s">
        <v>87</v>
      </c>
      <c r="C13" s="36" t="s">
        <v>88</v>
      </c>
      <c r="D13" s="29">
        <v>4108</v>
      </c>
      <c r="E13" s="49"/>
      <c r="F13" s="24">
        <f t="shared" si="0"/>
        <v>0</v>
      </c>
    </row>
    <row r="14" spans="1:6" ht="33.75" customHeight="1">
      <c r="A14" s="41" t="s">
        <v>89</v>
      </c>
      <c r="B14" s="42" t="s">
        <v>90</v>
      </c>
      <c r="C14" s="36" t="s">
        <v>30</v>
      </c>
      <c r="D14" s="29"/>
      <c r="E14" s="49"/>
      <c r="F14" s="24"/>
    </row>
    <row r="15" spans="1:6" ht="33.75" customHeight="1">
      <c r="A15" s="40" t="s">
        <v>31</v>
      </c>
      <c r="B15" s="37" t="s">
        <v>91</v>
      </c>
      <c r="C15" s="43" t="s">
        <v>92</v>
      </c>
      <c r="D15" s="29">
        <v>280</v>
      </c>
      <c r="E15" s="49"/>
      <c r="F15" s="24">
        <f>ROUND(D15*E15,0)</f>
        <v>0</v>
      </c>
    </row>
    <row r="16" spans="1:6" ht="33.75" customHeight="1">
      <c r="A16" s="41" t="s">
        <v>93</v>
      </c>
      <c r="B16" s="42" t="s">
        <v>94</v>
      </c>
      <c r="C16" s="43" t="s">
        <v>30</v>
      </c>
      <c r="D16" s="29"/>
      <c r="E16" s="49"/>
      <c r="F16" s="24"/>
    </row>
    <row r="17" spans="1:6" ht="33.75" customHeight="1">
      <c r="A17" s="41" t="s">
        <v>95</v>
      </c>
      <c r="B17" s="37" t="s">
        <v>96</v>
      </c>
      <c r="C17" s="43" t="s">
        <v>92</v>
      </c>
      <c r="D17" s="29">
        <v>280</v>
      </c>
      <c r="E17" s="23"/>
      <c r="F17" s="24">
        <f>ROUND(D17*E17,0)</f>
        <v>0</v>
      </c>
    </row>
    <row r="18" spans="1:6" ht="33.75" customHeight="1">
      <c r="A18" s="54" t="s">
        <v>54</v>
      </c>
      <c r="B18" s="54"/>
      <c r="C18" s="54"/>
      <c r="D18" s="55">
        <f>ROUND(SUM(F5:F17),0)</f>
        <v>0</v>
      </c>
      <c r="E18" s="55"/>
      <c r="F18" s="19" t="s">
        <v>55</v>
      </c>
    </row>
  </sheetData>
  <sheetProtection password="C4F9" sheet="1"/>
  <protectedRanges>
    <protectedRange sqref="E5:E6 E8:E13 E15 E17" name="区域1"/>
  </protectedRanges>
  <mergeCells count="6">
    <mergeCell ref="A18:C18"/>
    <mergeCell ref="D18:E18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4" header="0.5118110236220472" footer="0.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6" sqref="D36"/>
    </sheetView>
  </sheetViews>
  <sheetFormatPr defaultColWidth="9.00390625" defaultRowHeight="14.25"/>
  <cols>
    <col min="1" max="1" width="9.125" style="3" customWidth="1"/>
    <col min="2" max="2" width="31.50390625" style="4" customWidth="1"/>
    <col min="3" max="3" width="7.125" style="4" customWidth="1"/>
    <col min="4" max="4" width="11.625" style="5" bestFit="1" customWidth="1"/>
    <col min="5" max="5" width="9.375" style="6" customWidth="1"/>
    <col min="6" max="6" width="12.125" style="6" customWidth="1"/>
    <col min="7" max="16384" width="9.00390625" style="4" customWidth="1"/>
  </cols>
  <sheetData>
    <row r="1" spans="1:6" ht="45.75" customHeight="1">
      <c r="A1" s="58" t="s">
        <v>0</v>
      </c>
      <c r="B1" s="58"/>
      <c r="C1" s="58"/>
      <c r="D1" s="58"/>
      <c r="E1" s="58"/>
      <c r="F1" s="58"/>
    </row>
    <row r="2" spans="1:6" ht="33" customHeight="1">
      <c r="A2" s="2" t="s">
        <v>18</v>
      </c>
      <c r="B2" s="59" t="str">
        <f>'第100章'!B2</f>
        <v>大兴区兴亦路预防性养护工程</v>
      </c>
      <c r="C2" s="59"/>
      <c r="D2" s="59"/>
      <c r="E2" s="60" t="s">
        <v>6</v>
      </c>
      <c r="F2" s="60"/>
    </row>
    <row r="3" spans="1:6" ht="31.5" customHeight="1">
      <c r="A3" s="53" t="s">
        <v>40</v>
      </c>
      <c r="B3" s="53"/>
      <c r="C3" s="53"/>
      <c r="D3" s="53"/>
      <c r="E3" s="53"/>
      <c r="F3" s="53"/>
    </row>
    <row r="4" spans="1:6" ht="29.25" customHeight="1">
      <c r="A4" s="25" t="s">
        <v>22</v>
      </c>
      <c r="B4" s="10" t="s">
        <v>23</v>
      </c>
      <c r="C4" s="10" t="s">
        <v>1</v>
      </c>
      <c r="D4" s="17" t="s">
        <v>2</v>
      </c>
      <c r="E4" s="34" t="s">
        <v>3</v>
      </c>
      <c r="F4" s="34" t="s">
        <v>4</v>
      </c>
    </row>
    <row r="5" spans="1:6" ht="32.25" customHeight="1">
      <c r="A5" s="36" t="s">
        <v>108</v>
      </c>
      <c r="B5" s="47" t="s">
        <v>110</v>
      </c>
      <c r="C5" s="36" t="s">
        <v>30</v>
      </c>
      <c r="D5" s="36" t="s">
        <v>30</v>
      </c>
      <c r="E5" s="26"/>
      <c r="F5" s="24"/>
    </row>
    <row r="6" spans="1:7" ht="32.25" customHeight="1">
      <c r="A6" s="36" t="s">
        <v>31</v>
      </c>
      <c r="B6" s="46" t="s">
        <v>109</v>
      </c>
      <c r="C6" s="36" t="s">
        <v>32</v>
      </c>
      <c r="D6" s="39">
        <v>9924.7</v>
      </c>
      <c r="E6" s="26"/>
      <c r="F6" s="24">
        <f>ROUND(D6*E6,0)</f>
        <v>0</v>
      </c>
      <c r="G6" s="45"/>
    </row>
    <row r="7" spans="1:6" ht="32.25" customHeight="1">
      <c r="A7" s="36" t="s">
        <v>45</v>
      </c>
      <c r="B7" s="37" t="s">
        <v>67</v>
      </c>
      <c r="C7" s="36" t="s">
        <v>32</v>
      </c>
      <c r="D7" s="39">
        <v>8295</v>
      </c>
      <c r="E7" s="26"/>
      <c r="F7" s="24">
        <f>ROUND(D7*E7,0)</f>
        <v>0</v>
      </c>
    </row>
    <row r="8" spans="1:6" ht="32.25" customHeight="1">
      <c r="A8" s="36" t="s">
        <v>33</v>
      </c>
      <c r="B8" s="37" t="s">
        <v>68</v>
      </c>
      <c r="C8" s="36" t="s">
        <v>30</v>
      </c>
      <c r="D8" s="39" t="s">
        <v>30</v>
      </c>
      <c r="E8" s="26"/>
      <c r="F8" s="24"/>
    </row>
    <row r="9" spans="1:6" ht="32.25" customHeight="1">
      <c r="A9" s="36" t="s">
        <v>31</v>
      </c>
      <c r="B9" s="37" t="s">
        <v>69</v>
      </c>
      <c r="C9" s="36" t="s">
        <v>32</v>
      </c>
      <c r="D9" s="39">
        <f>19935+16590+657</f>
        <v>37182</v>
      </c>
      <c r="E9" s="26"/>
      <c r="F9" s="24">
        <f>ROUND(D9*E9,0)</f>
        <v>0</v>
      </c>
    </row>
    <row r="10" spans="1:6" ht="32.25" customHeight="1">
      <c r="A10" s="36" t="s">
        <v>70</v>
      </c>
      <c r="B10" s="37" t="s">
        <v>119</v>
      </c>
      <c r="C10" s="36" t="s">
        <v>71</v>
      </c>
      <c r="D10" s="39">
        <v>9376.2</v>
      </c>
      <c r="E10" s="18"/>
      <c r="F10" s="24">
        <f>ROUND(D10*E10,0)</f>
        <v>0</v>
      </c>
    </row>
    <row r="11" spans="1:6" ht="32.25" customHeight="1">
      <c r="A11" s="36" t="s">
        <v>37</v>
      </c>
      <c r="B11" s="37" t="s">
        <v>46</v>
      </c>
      <c r="C11" s="36" t="s">
        <v>30</v>
      </c>
      <c r="D11" s="39" t="s">
        <v>30</v>
      </c>
      <c r="E11" s="18"/>
      <c r="F11" s="24"/>
    </row>
    <row r="12" spans="1:6" ht="47.25" customHeight="1">
      <c r="A12" s="36" t="s">
        <v>31</v>
      </c>
      <c r="B12" s="37" t="s">
        <v>116</v>
      </c>
      <c r="C12" s="36" t="s">
        <v>32</v>
      </c>
      <c r="D12" s="39">
        <v>195937</v>
      </c>
      <c r="E12" s="18"/>
      <c r="F12" s="24">
        <f>ROUND(D12*E12,0)</f>
        <v>0</v>
      </c>
    </row>
    <row r="13" spans="1:6" ht="32.25" customHeight="1">
      <c r="A13" s="36" t="s">
        <v>44</v>
      </c>
      <c r="B13" s="46" t="s">
        <v>111</v>
      </c>
      <c r="C13" s="36" t="s">
        <v>32</v>
      </c>
      <c r="D13" s="39">
        <f>8354+8295</f>
        <v>16649</v>
      </c>
      <c r="E13" s="18"/>
      <c r="F13" s="24">
        <f>ROUND(D13*E13,0)</f>
        <v>0</v>
      </c>
    </row>
    <row r="14" spans="1:6" ht="32.25" customHeight="1">
      <c r="A14" s="36" t="s">
        <v>53</v>
      </c>
      <c r="B14" s="46" t="s">
        <v>112</v>
      </c>
      <c r="C14" s="36" t="s">
        <v>32</v>
      </c>
      <c r="D14" s="39">
        <v>11581</v>
      </c>
      <c r="E14" s="18"/>
      <c r="F14" s="24">
        <f>ROUND(D14*E14,0)</f>
        <v>0</v>
      </c>
    </row>
    <row r="15" spans="1:6" ht="32.25" customHeight="1">
      <c r="A15" s="41" t="s">
        <v>66</v>
      </c>
      <c r="B15" s="46" t="s">
        <v>113</v>
      </c>
      <c r="C15" s="36" t="s">
        <v>32</v>
      </c>
      <c r="D15" s="39">
        <v>657</v>
      </c>
      <c r="E15" s="18"/>
      <c r="F15" s="24">
        <f>ROUND(D15*E15,0)</f>
        <v>0</v>
      </c>
    </row>
    <row r="16" spans="1:6" ht="32.25" customHeight="1">
      <c r="A16" s="36" t="s">
        <v>47</v>
      </c>
      <c r="B16" s="37" t="s">
        <v>48</v>
      </c>
      <c r="C16" s="36" t="s">
        <v>30</v>
      </c>
      <c r="D16" s="39" t="s">
        <v>30</v>
      </c>
      <c r="E16" s="18"/>
      <c r="F16" s="24"/>
    </row>
    <row r="17" spans="1:6" ht="32.25" customHeight="1">
      <c r="A17" s="36" t="s">
        <v>31</v>
      </c>
      <c r="B17" s="46" t="s">
        <v>114</v>
      </c>
      <c r="C17" s="36" t="s">
        <v>32</v>
      </c>
      <c r="D17" s="39">
        <v>8295</v>
      </c>
      <c r="E17" s="18"/>
      <c r="F17" s="24">
        <f>ROUND(D17*E17,0)</f>
        <v>0</v>
      </c>
    </row>
    <row r="18" spans="1:6" ht="32.25" customHeight="1">
      <c r="A18" s="36" t="s">
        <v>72</v>
      </c>
      <c r="B18" s="37" t="s">
        <v>49</v>
      </c>
      <c r="C18" s="36" t="s">
        <v>30</v>
      </c>
      <c r="D18" s="39" t="s">
        <v>30</v>
      </c>
      <c r="E18" s="18"/>
      <c r="F18" s="24"/>
    </row>
    <row r="19" spans="1:6" ht="32.25" customHeight="1">
      <c r="A19" s="36" t="s">
        <v>31</v>
      </c>
      <c r="B19" s="46" t="s">
        <v>115</v>
      </c>
      <c r="C19" s="36" t="s">
        <v>32</v>
      </c>
      <c r="D19" s="39">
        <v>8295</v>
      </c>
      <c r="E19" s="18"/>
      <c r="F19" s="24">
        <f>ROUND(D19*E19,0)</f>
        <v>0</v>
      </c>
    </row>
    <row r="20" spans="1:6" ht="32.25" customHeight="1">
      <c r="A20" s="36" t="s">
        <v>50</v>
      </c>
      <c r="B20" s="37" t="s">
        <v>73</v>
      </c>
      <c r="C20" s="36" t="s">
        <v>32</v>
      </c>
      <c r="D20" s="39">
        <v>8295</v>
      </c>
      <c r="E20" s="18"/>
      <c r="F20" s="24">
        <f>ROUND(D20*E20,0)</f>
        <v>0</v>
      </c>
    </row>
    <row r="21" spans="1:6" ht="32.25" customHeight="1">
      <c r="A21" s="43" t="s">
        <v>97</v>
      </c>
      <c r="B21" s="37" t="s">
        <v>98</v>
      </c>
      <c r="C21" s="36" t="s">
        <v>32</v>
      </c>
      <c r="D21" s="39">
        <v>59836.5</v>
      </c>
      <c r="E21" s="18"/>
      <c r="F21" s="24">
        <f>ROUND(D21*E21,0)</f>
        <v>0</v>
      </c>
    </row>
    <row r="22" spans="1:6" ht="32.25" customHeight="1">
      <c r="A22" s="36" t="s">
        <v>51</v>
      </c>
      <c r="B22" s="37" t="s">
        <v>52</v>
      </c>
      <c r="C22" s="36" t="s">
        <v>30</v>
      </c>
      <c r="D22" s="39" t="s">
        <v>30</v>
      </c>
      <c r="E22" s="18"/>
      <c r="F22" s="24"/>
    </row>
    <row r="23" spans="1:8" ht="32.25" customHeight="1">
      <c r="A23" s="36" t="s">
        <v>31</v>
      </c>
      <c r="B23" s="37" t="s">
        <v>99</v>
      </c>
      <c r="C23" s="36" t="s">
        <v>71</v>
      </c>
      <c r="D23" s="39">
        <v>166</v>
      </c>
      <c r="E23" s="18"/>
      <c r="F23" s="24">
        <f>ROUND(D23*E23,0)</f>
        <v>0</v>
      </c>
      <c r="H23" s="45"/>
    </row>
    <row r="24" spans="1:6" ht="32.25" customHeight="1">
      <c r="A24" s="36" t="s">
        <v>44</v>
      </c>
      <c r="B24" s="37" t="s">
        <v>74</v>
      </c>
      <c r="C24" s="36" t="s">
        <v>71</v>
      </c>
      <c r="D24" s="39">
        <v>908</v>
      </c>
      <c r="E24" s="18"/>
      <c r="F24" s="24">
        <f>ROUND(D24*E24,0)</f>
        <v>0</v>
      </c>
    </row>
    <row r="25" spans="1:6" ht="32.25" customHeight="1">
      <c r="A25" s="36" t="s">
        <v>53</v>
      </c>
      <c r="B25" s="37" t="s">
        <v>100</v>
      </c>
      <c r="C25" s="36" t="s">
        <v>71</v>
      </c>
      <c r="D25" s="39">
        <v>191</v>
      </c>
      <c r="E25" s="18"/>
      <c r="F25" s="24">
        <f>ROUND(D25*E25,0)</f>
        <v>0</v>
      </c>
    </row>
    <row r="26" spans="1:6" ht="32.25" customHeight="1">
      <c r="A26" s="41" t="s">
        <v>66</v>
      </c>
      <c r="B26" s="37" t="s">
        <v>101</v>
      </c>
      <c r="C26" s="36" t="s">
        <v>71</v>
      </c>
      <c r="D26" s="39">
        <v>226</v>
      </c>
      <c r="E26" s="18"/>
      <c r="F26" s="24">
        <f>ROUND(D26*E26,0)</f>
        <v>0</v>
      </c>
    </row>
    <row r="27" spans="1:6" ht="32.25" customHeight="1">
      <c r="A27" s="41" t="s">
        <v>84</v>
      </c>
      <c r="B27" s="42" t="s">
        <v>102</v>
      </c>
      <c r="C27" s="43" t="s">
        <v>103</v>
      </c>
      <c r="D27" s="44">
        <v>32</v>
      </c>
      <c r="E27" s="18"/>
      <c r="F27" s="24">
        <f>ROUND(D27*E27,0)</f>
        <v>0</v>
      </c>
    </row>
    <row r="28" spans="1:6" ht="32.25" customHeight="1">
      <c r="A28" s="36" t="s">
        <v>104</v>
      </c>
      <c r="B28" s="37" t="s">
        <v>75</v>
      </c>
      <c r="C28" s="36" t="s">
        <v>30</v>
      </c>
      <c r="D28" s="39" t="s">
        <v>30</v>
      </c>
      <c r="E28" s="18"/>
      <c r="F28" s="24"/>
    </row>
    <row r="29" spans="1:6" ht="32.25" customHeight="1">
      <c r="A29" s="36" t="s">
        <v>31</v>
      </c>
      <c r="B29" s="37" t="s">
        <v>105</v>
      </c>
      <c r="C29" s="36" t="s">
        <v>32</v>
      </c>
      <c r="D29" s="39">
        <v>142.5</v>
      </c>
      <c r="E29" s="18"/>
      <c r="F29" s="24">
        <f>ROUND(D29*E29,0)</f>
        <v>0</v>
      </c>
    </row>
    <row r="30" spans="1:6" ht="32.25" customHeight="1">
      <c r="A30" s="36" t="s">
        <v>76</v>
      </c>
      <c r="B30" s="37" t="s">
        <v>77</v>
      </c>
      <c r="C30" s="36" t="s">
        <v>30</v>
      </c>
      <c r="D30" s="36" t="s">
        <v>30</v>
      </c>
      <c r="E30" s="18"/>
      <c r="F30" s="24"/>
    </row>
    <row r="31" spans="1:6" ht="32.25" customHeight="1">
      <c r="A31" s="36" t="s">
        <v>31</v>
      </c>
      <c r="B31" s="37" t="s">
        <v>106</v>
      </c>
      <c r="C31" s="43" t="s">
        <v>78</v>
      </c>
      <c r="D31" s="36">
        <v>16</v>
      </c>
      <c r="E31" s="18"/>
      <c r="F31" s="24">
        <f>ROUND(D31*E31,0)</f>
        <v>0</v>
      </c>
    </row>
    <row r="32" spans="1:6" ht="32.25" customHeight="1">
      <c r="A32" s="36" t="s">
        <v>44</v>
      </c>
      <c r="B32" s="37" t="s">
        <v>107</v>
      </c>
      <c r="C32" s="36" t="s">
        <v>78</v>
      </c>
      <c r="D32" s="36">
        <v>118</v>
      </c>
      <c r="E32" s="18"/>
      <c r="F32" s="24">
        <f>ROUND(D32*E32,0)</f>
        <v>0</v>
      </c>
    </row>
    <row r="33" spans="1:6" ht="27.75" customHeight="1">
      <c r="A33" s="54" t="s">
        <v>56</v>
      </c>
      <c r="B33" s="54"/>
      <c r="C33" s="54"/>
      <c r="D33" s="55">
        <f>ROUND(SUM(F6:F32),0)</f>
        <v>0</v>
      </c>
      <c r="E33" s="55"/>
      <c r="F33" s="19" t="s">
        <v>57</v>
      </c>
    </row>
  </sheetData>
  <sheetProtection password="C4F9" sheet="1"/>
  <protectedRanges>
    <protectedRange sqref="E6:E7 E9:E10 E12:E15 E17 E19:E21 E23:E27 E29 E31:E32" name="区域1"/>
  </protectedRanges>
  <mergeCells count="6">
    <mergeCell ref="A33:C33"/>
    <mergeCell ref="D33:E33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35" header="0.5118110236220472" footer="0.8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2" sqref="E12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9" customHeight="1">
      <c r="A1" s="64" t="s">
        <v>7</v>
      </c>
      <c r="B1" s="64"/>
      <c r="C1" s="64"/>
      <c r="D1" s="64"/>
    </row>
    <row r="2" spans="1:4" ht="39" customHeight="1">
      <c r="A2" s="61" t="str">
        <f>"工程名称："&amp;'第100章'!B2</f>
        <v>工程名称：大兴区兴亦路预防性养护工程</v>
      </c>
      <c r="B2" s="61"/>
      <c r="C2" s="61"/>
      <c r="D2" s="61"/>
    </row>
    <row r="3" spans="1:4" ht="39" customHeight="1">
      <c r="A3" s="30" t="s">
        <v>8</v>
      </c>
      <c r="B3" s="30" t="s">
        <v>9</v>
      </c>
      <c r="C3" s="30" t="s">
        <v>10</v>
      </c>
      <c r="D3" s="31" t="s">
        <v>20</v>
      </c>
    </row>
    <row r="4" spans="1:4" s="7" customFormat="1" ht="33" customHeight="1">
      <c r="A4" s="32">
        <v>1</v>
      </c>
      <c r="B4" s="32">
        <v>100</v>
      </c>
      <c r="C4" s="32" t="s">
        <v>11</v>
      </c>
      <c r="D4" s="50">
        <f>'第100章'!D10</f>
        <v>53974</v>
      </c>
    </row>
    <row r="5" spans="1:4" s="7" customFormat="1" ht="33" customHeight="1">
      <c r="A5" s="32">
        <v>2</v>
      </c>
      <c r="B5" s="32">
        <v>200</v>
      </c>
      <c r="C5" s="32" t="s">
        <v>12</v>
      </c>
      <c r="D5" s="50">
        <f>'第200章'!D18</f>
        <v>0</v>
      </c>
    </row>
    <row r="6" spans="1:4" s="7" customFormat="1" ht="33" customHeight="1">
      <c r="A6" s="32">
        <v>3</v>
      </c>
      <c r="B6" s="32">
        <v>300</v>
      </c>
      <c r="C6" s="32" t="s">
        <v>13</v>
      </c>
      <c r="D6" s="50">
        <f>'第300章 '!D33:E33</f>
        <v>0</v>
      </c>
    </row>
    <row r="7" spans="1:4" s="7" customFormat="1" ht="33" customHeight="1">
      <c r="A7" s="32">
        <v>4</v>
      </c>
      <c r="B7" s="32">
        <v>400</v>
      </c>
      <c r="C7" s="32" t="s">
        <v>14</v>
      </c>
      <c r="D7" s="50"/>
    </row>
    <row r="8" spans="1:4" s="7" customFormat="1" ht="33" customHeight="1">
      <c r="A8" s="32">
        <v>5</v>
      </c>
      <c r="B8" s="32">
        <v>500</v>
      </c>
      <c r="C8" s="32" t="s">
        <v>15</v>
      </c>
      <c r="D8" s="50"/>
    </row>
    <row r="9" spans="1:4" s="7" customFormat="1" ht="33" customHeight="1">
      <c r="A9" s="32">
        <v>6</v>
      </c>
      <c r="B9" s="32">
        <v>600</v>
      </c>
      <c r="C9" s="32" t="s">
        <v>16</v>
      </c>
      <c r="D9" s="50"/>
    </row>
    <row r="10" spans="1:4" s="7" customFormat="1" ht="33" customHeight="1">
      <c r="A10" s="32">
        <v>7</v>
      </c>
      <c r="B10" s="32">
        <v>700</v>
      </c>
      <c r="C10" s="32" t="s">
        <v>17</v>
      </c>
      <c r="D10" s="50"/>
    </row>
    <row r="11" spans="1:4" s="7" customFormat="1" ht="33" customHeight="1">
      <c r="A11" s="32">
        <v>8</v>
      </c>
      <c r="B11" s="63" t="s">
        <v>58</v>
      </c>
      <c r="C11" s="63"/>
      <c r="D11" s="50">
        <f>SUM(D4:D10)</f>
        <v>53974</v>
      </c>
    </row>
    <row r="12" spans="1:4" s="7" customFormat="1" ht="33" customHeight="1">
      <c r="A12" s="32">
        <v>9</v>
      </c>
      <c r="B12" s="63" t="s">
        <v>59</v>
      </c>
      <c r="C12" s="63"/>
      <c r="D12" s="50">
        <f>'第100章'!F8</f>
        <v>53974</v>
      </c>
    </row>
    <row r="13" spans="1:4" s="7" customFormat="1" ht="33" customHeight="1">
      <c r="A13" s="32">
        <v>10</v>
      </c>
      <c r="B13" s="63" t="s">
        <v>60</v>
      </c>
      <c r="C13" s="63"/>
      <c r="D13" s="50">
        <f>ROUND((18705004*0.015),0)</f>
        <v>280575</v>
      </c>
    </row>
    <row r="14" spans="1:4" s="7" customFormat="1" ht="33" customHeight="1">
      <c r="A14" s="32">
        <v>11</v>
      </c>
      <c r="B14" s="65" t="s">
        <v>61</v>
      </c>
      <c r="C14" s="65"/>
      <c r="D14" s="50">
        <f>ROUND(D11-D12-D13,0)</f>
        <v>-280575</v>
      </c>
    </row>
    <row r="15" spans="1:4" s="7" customFormat="1" ht="33" customHeight="1">
      <c r="A15" s="32">
        <v>12</v>
      </c>
      <c r="B15" s="66" t="s">
        <v>120</v>
      </c>
      <c r="C15" s="63"/>
      <c r="D15" s="50">
        <f>ROUND(D14*3%,0)</f>
        <v>-8417</v>
      </c>
    </row>
    <row r="16" spans="1:4" s="7" customFormat="1" ht="33" customHeight="1">
      <c r="A16" s="32">
        <v>13</v>
      </c>
      <c r="B16" s="63" t="s">
        <v>62</v>
      </c>
      <c r="C16" s="63"/>
      <c r="D16" s="50">
        <f>D11+D15</f>
        <v>45557</v>
      </c>
    </row>
    <row r="17" spans="1:4" ht="30" customHeight="1">
      <c r="A17" s="61"/>
      <c r="B17" s="62"/>
      <c r="C17" s="62"/>
      <c r="D17" s="62"/>
    </row>
  </sheetData>
  <sheetProtection password="C4F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2.26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2015-05-04T01:20:07Z</cp:lastPrinted>
  <dcterms:created xsi:type="dcterms:W3CDTF">2008-04-07T07:00:19Z</dcterms:created>
  <dcterms:modified xsi:type="dcterms:W3CDTF">2015-05-04T01:34:14Z</dcterms:modified>
  <cp:category/>
  <cp:version/>
  <cp:contentType/>
  <cp:contentStatus/>
</cp:coreProperties>
</file>